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490" windowHeight="7830" activeTab="3"/>
  </bookViews>
  <sheets>
    <sheet name="LAP.Kegiatan (2)" sheetId="7" r:id="rId1"/>
    <sheet name="LAP.Kegiatan" sheetId="1" r:id="rId2"/>
    <sheet name="LAP.Realisasi" sheetId="2" r:id="rId3"/>
    <sheet name="CALK" sheetId="3" r:id="rId4"/>
    <sheet name="daftar isi" sheetId="4" r:id="rId5"/>
    <sheet name="SEKTORAL" sheetId="5" r:id="rId6"/>
    <sheet name="ASET" sheetId="6" r:id="rId7"/>
  </sheets>
  <definedNames>
    <definedName name="_xlnm.Print_Area" localSheetId="5">SEKTORAL!$A$3:$I$33</definedName>
  </definedNames>
  <calcPr calcId="144525"/>
</workbook>
</file>

<file path=xl/calcChain.xml><?xml version="1.0" encoding="utf-8"?>
<calcChain xmlns="http://schemas.openxmlformats.org/spreadsheetml/2006/main">
  <c r="G253" i="3" l="1"/>
  <c r="I138" i="6" l="1"/>
  <c r="I134" i="6"/>
  <c r="I133" i="6"/>
  <c r="I129" i="6"/>
  <c r="I124" i="6"/>
  <c r="I120" i="6"/>
  <c r="I119" i="6"/>
  <c r="I118" i="6"/>
  <c r="I117" i="6"/>
  <c r="I116" i="6"/>
  <c r="I108" i="6"/>
  <c r="I101" i="6"/>
  <c r="I97" i="6"/>
  <c r="I89" i="6"/>
  <c r="I88" i="6"/>
  <c r="K84" i="6"/>
  <c r="I83" i="6"/>
  <c r="L81" i="6"/>
  <c r="I80" i="6"/>
  <c r="I77" i="6"/>
  <c r="K70" i="6"/>
  <c r="L69" i="6"/>
  <c r="K68" i="6"/>
  <c r="K59" i="6"/>
  <c r="K44" i="6"/>
  <c r="K39" i="6"/>
  <c r="I8" i="6"/>
  <c r="F253" i="3"/>
  <c r="E253" i="3"/>
  <c r="G252" i="3"/>
  <c r="G251" i="3"/>
  <c r="G250" i="3"/>
  <c r="G249" i="3"/>
  <c r="G248" i="3"/>
  <c r="G247" i="3"/>
  <c r="G246" i="3"/>
  <c r="G245" i="3"/>
  <c r="G244" i="3"/>
  <c r="F235" i="3"/>
  <c r="F232" i="3"/>
  <c r="F230" i="3"/>
  <c r="G223" i="3"/>
  <c r="F223" i="3"/>
  <c r="E223" i="3"/>
  <c r="G222" i="3"/>
  <c r="G221" i="3"/>
  <c r="G220" i="3"/>
  <c r="G217" i="3"/>
  <c r="F217" i="3"/>
  <c r="E217" i="3"/>
  <c r="G216" i="3"/>
  <c r="G215" i="3"/>
  <c r="G214" i="3"/>
  <c r="G213" i="3"/>
  <c r="G212" i="3"/>
  <c r="G211" i="3"/>
  <c r="G210" i="3"/>
  <c r="G207" i="3"/>
  <c r="F207" i="3"/>
  <c r="E207" i="3"/>
  <c r="G206" i="3"/>
  <c r="G205" i="3"/>
  <c r="G204" i="3"/>
  <c r="G203" i="3"/>
  <c r="G200" i="3"/>
  <c r="F200" i="3"/>
  <c r="E200" i="3"/>
  <c r="G199" i="3"/>
  <c r="G198" i="3"/>
  <c r="G197" i="3"/>
  <c r="G196" i="3"/>
  <c r="G195" i="3"/>
  <c r="G194" i="3"/>
  <c r="G193" i="3"/>
  <c r="G192" i="3"/>
  <c r="G189" i="3"/>
  <c r="F189" i="3"/>
  <c r="E189" i="3"/>
  <c r="G188" i="3"/>
  <c r="G187" i="3"/>
  <c r="G186" i="3"/>
  <c r="G185" i="3"/>
  <c r="G184" i="3"/>
  <c r="G179" i="3"/>
  <c r="F179" i="3"/>
  <c r="E179" i="3"/>
  <c r="G178" i="3"/>
  <c r="G175" i="3"/>
  <c r="F175" i="3"/>
  <c r="E175" i="3"/>
  <c r="G174" i="3"/>
  <c r="G173" i="3"/>
  <c r="G172" i="3"/>
  <c r="G171" i="3"/>
  <c r="G170" i="3"/>
  <c r="G169" i="3"/>
  <c r="G168" i="3"/>
  <c r="G167" i="3"/>
  <c r="G166" i="3"/>
  <c r="G163" i="3"/>
  <c r="F163" i="3"/>
  <c r="E163" i="3"/>
  <c r="G162" i="3"/>
  <c r="G161" i="3"/>
  <c r="G160" i="3"/>
  <c r="G159" i="3"/>
  <c r="G158" i="3"/>
  <c r="G157" i="3"/>
  <c r="G156" i="3"/>
  <c r="G153" i="3"/>
  <c r="F153" i="3"/>
  <c r="E153" i="3"/>
  <c r="G152" i="3"/>
  <c r="G151" i="3"/>
  <c r="G150" i="3"/>
  <c r="G149" i="3"/>
  <c r="G143" i="3"/>
  <c r="F143" i="3"/>
  <c r="E143" i="3"/>
  <c r="G142" i="3"/>
  <c r="G141" i="3"/>
  <c r="G136" i="3"/>
  <c r="F136" i="3"/>
  <c r="E136" i="3"/>
  <c r="G135" i="3"/>
  <c r="G134" i="3"/>
  <c r="G129" i="3"/>
  <c r="F129" i="3"/>
  <c r="E129" i="3"/>
  <c r="G127" i="3"/>
  <c r="G122" i="3"/>
  <c r="F122" i="3"/>
  <c r="E122" i="3"/>
  <c r="G121" i="3"/>
  <c r="G120" i="3"/>
  <c r="G115" i="3"/>
  <c r="F115" i="3"/>
  <c r="E115" i="3"/>
  <c r="G114" i="3"/>
  <c r="G113" i="3"/>
  <c r="G112" i="3"/>
  <c r="G107" i="3"/>
  <c r="F107" i="3"/>
  <c r="E107" i="3"/>
  <c r="G105" i="3"/>
  <c r="G82" i="3"/>
  <c r="F82" i="3"/>
  <c r="E82" i="3"/>
  <c r="G81" i="3"/>
  <c r="G80" i="3"/>
  <c r="G79" i="3"/>
  <c r="G78" i="3"/>
  <c r="G77" i="3"/>
  <c r="G76" i="3"/>
  <c r="G75" i="3"/>
  <c r="G74" i="3"/>
  <c r="G73" i="3"/>
  <c r="G72" i="3"/>
  <c r="G71" i="3"/>
  <c r="G70" i="3"/>
  <c r="G65" i="3"/>
  <c r="F65" i="3"/>
  <c r="E65" i="3"/>
  <c r="G64" i="3"/>
  <c r="G63" i="3"/>
  <c r="G62" i="3"/>
  <c r="G61" i="3"/>
  <c r="G60" i="3"/>
  <c r="G59" i="3"/>
  <c r="G58" i="3"/>
  <c r="G57" i="3"/>
  <c r="G52" i="3"/>
  <c r="G48" i="3"/>
  <c r="F48" i="3"/>
  <c r="E48" i="3"/>
  <c r="G47" i="3"/>
  <c r="G46" i="3"/>
  <c r="G41" i="3"/>
  <c r="F41" i="3"/>
  <c r="E41" i="3"/>
  <c r="G40" i="3"/>
  <c r="G39" i="3"/>
  <c r="G38" i="3"/>
  <c r="G33" i="3"/>
  <c r="F33" i="3"/>
  <c r="E33" i="3"/>
  <c r="G32" i="3"/>
  <c r="G31" i="3"/>
  <c r="G30" i="3"/>
  <c r="G29" i="3"/>
  <c r="G30" i="2"/>
  <c r="F30" i="2"/>
  <c r="G29" i="2"/>
  <c r="F29" i="2"/>
  <c r="E29" i="2"/>
  <c r="G27" i="2"/>
  <c r="G25" i="2"/>
  <c r="F25" i="2"/>
  <c r="E25" i="2"/>
  <c r="G24" i="2"/>
  <c r="F24" i="2"/>
  <c r="E24" i="2"/>
  <c r="G23" i="2"/>
  <c r="G22" i="2"/>
  <c r="G21" i="2"/>
  <c r="G20" i="2"/>
  <c r="G19" i="2"/>
  <c r="G17" i="2"/>
  <c r="F17" i="2"/>
  <c r="E17" i="2"/>
  <c r="G16" i="2"/>
  <c r="G12" i="2"/>
  <c r="G11" i="2"/>
  <c r="G9" i="2"/>
  <c r="P142" i="1"/>
  <c r="K142" i="1"/>
  <c r="H142" i="1"/>
  <c r="P141" i="1"/>
  <c r="O141" i="1"/>
  <c r="N141" i="1"/>
  <c r="M141" i="1"/>
  <c r="L141" i="1"/>
  <c r="K141" i="1"/>
  <c r="H141" i="1"/>
  <c r="L137" i="1"/>
  <c r="L136" i="1"/>
  <c r="K136" i="1"/>
  <c r="H136" i="1"/>
  <c r="P133" i="1"/>
  <c r="O133" i="1"/>
  <c r="N133" i="1"/>
  <c r="M133" i="1"/>
  <c r="K133" i="1"/>
  <c r="H133" i="1"/>
  <c r="P132" i="1"/>
  <c r="O132" i="1"/>
  <c r="N132" i="1"/>
  <c r="M132" i="1"/>
  <c r="K132" i="1"/>
  <c r="H132" i="1"/>
  <c r="L131" i="1"/>
  <c r="P130" i="1"/>
  <c r="O130" i="1"/>
  <c r="N130" i="1"/>
  <c r="M130" i="1"/>
  <c r="L130" i="1"/>
  <c r="K130" i="1"/>
  <c r="H130" i="1"/>
  <c r="L129" i="1"/>
  <c r="P128" i="1"/>
  <c r="O128" i="1"/>
  <c r="N128" i="1"/>
  <c r="M128" i="1"/>
  <c r="L128" i="1"/>
  <c r="K128" i="1"/>
  <c r="H128" i="1"/>
  <c r="L127" i="1"/>
  <c r="P126" i="1"/>
  <c r="O126" i="1"/>
  <c r="N126" i="1"/>
  <c r="M126" i="1"/>
  <c r="L126" i="1"/>
  <c r="H126" i="1"/>
  <c r="P125" i="1"/>
  <c r="O125" i="1"/>
  <c r="N125" i="1"/>
  <c r="M125" i="1"/>
  <c r="L125" i="1"/>
  <c r="K125" i="1"/>
  <c r="H125" i="1"/>
  <c r="L124" i="1"/>
  <c r="P123" i="1"/>
  <c r="O123" i="1"/>
  <c r="N123" i="1"/>
  <c r="M123" i="1"/>
  <c r="L123" i="1"/>
  <c r="K123" i="1"/>
  <c r="H123" i="1"/>
  <c r="L122" i="1"/>
  <c r="L121" i="1"/>
  <c r="P120" i="1"/>
  <c r="O120" i="1"/>
  <c r="N120" i="1"/>
  <c r="M120" i="1"/>
  <c r="L120" i="1"/>
  <c r="K120" i="1"/>
  <c r="H120" i="1"/>
  <c r="L119" i="1"/>
  <c r="L118" i="1"/>
  <c r="P117" i="1"/>
  <c r="O117" i="1"/>
  <c r="N117" i="1"/>
  <c r="M117" i="1"/>
  <c r="L117" i="1"/>
  <c r="K117" i="1"/>
  <c r="H117" i="1"/>
  <c r="L115" i="1"/>
  <c r="P114" i="1"/>
  <c r="O114" i="1"/>
  <c r="N114" i="1"/>
  <c r="M114" i="1"/>
  <c r="L114" i="1"/>
  <c r="K114" i="1"/>
  <c r="H114" i="1"/>
  <c r="P113" i="1"/>
  <c r="O113" i="1"/>
  <c r="N113" i="1"/>
  <c r="M113" i="1"/>
  <c r="L113" i="1"/>
  <c r="K113" i="1"/>
  <c r="H113" i="1"/>
  <c r="L112" i="1"/>
  <c r="L111" i="1"/>
  <c r="L110" i="1"/>
  <c r="L109" i="1"/>
  <c r="P106" i="1"/>
  <c r="O106" i="1"/>
  <c r="N106" i="1"/>
  <c r="M106" i="1"/>
  <c r="L106" i="1"/>
  <c r="K106" i="1"/>
  <c r="H106" i="1"/>
  <c r="L105" i="1"/>
  <c r="L104" i="1"/>
  <c r="L103" i="1"/>
  <c r="P102" i="1"/>
  <c r="O102" i="1"/>
  <c r="N102" i="1"/>
  <c r="M102" i="1"/>
  <c r="L102" i="1"/>
  <c r="K102" i="1"/>
  <c r="H102" i="1"/>
  <c r="L101" i="1"/>
  <c r="L100" i="1"/>
  <c r="L99" i="1"/>
  <c r="P98" i="1"/>
  <c r="O98" i="1"/>
  <c r="N98" i="1"/>
  <c r="M98" i="1"/>
  <c r="L98" i="1"/>
  <c r="K98" i="1"/>
  <c r="H98" i="1"/>
  <c r="L97" i="1"/>
  <c r="P96" i="1"/>
  <c r="O96" i="1"/>
  <c r="N96" i="1"/>
  <c r="M96" i="1"/>
  <c r="L96" i="1"/>
  <c r="K96" i="1"/>
  <c r="H96" i="1"/>
  <c r="P95" i="1"/>
  <c r="O95" i="1"/>
  <c r="N95" i="1"/>
  <c r="M95" i="1"/>
  <c r="L95" i="1"/>
  <c r="K95" i="1"/>
  <c r="H95" i="1"/>
  <c r="L94" i="1"/>
  <c r="P93" i="1"/>
  <c r="O93" i="1"/>
  <c r="N93" i="1"/>
  <c r="M93" i="1"/>
  <c r="K93" i="1"/>
  <c r="H93" i="1"/>
  <c r="L92" i="1"/>
  <c r="L91" i="1"/>
  <c r="P90" i="1"/>
  <c r="O90" i="1"/>
  <c r="N90" i="1"/>
  <c r="M90" i="1"/>
  <c r="L90" i="1"/>
  <c r="K90" i="1"/>
  <c r="H90" i="1"/>
  <c r="L89" i="1"/>
  <c r="P88" i="1"/>
  <c r="O88" i="1"/>
  <c r="N88" i="1"/>
  <c r="M88" i="1"/>
  <c r="L88" i="1"/>
  <c r="K88" i="1"/>
  <c r="H88" i="1"/>
  <c r="L87" i="1"/>
  <c r="L86" i="1"/>
  <c r="L85" i="1"/>
  <c r="L84" i="1"/>
  <c r="L83" i="1"/>
  <c r="L82" i="1"/>
  <c r="P81" i="1"/>
  <c r="O81" i="1"/>
  <c r="N81" i="1"/>
  <c r="M81" i="1"/>
  <c r="L81" i="1"/>
  <c r="K81" i="1"/>
  <c r="H81" i="1"/>
  <c r="L80" i="1"/>
  <c r="L79" i="1"/>
  <c r="L78" i="1"/>
  <c r="L77" i="1"/>
  <c r="L76" i="1"/>
  <c r="L75" i="1"/>
  <c r="L74" i="1"/>
  <c r="P73" i="1"/>
  <c r="O73" i="1"/>
  <c r="N73" i="1"/>
  <c r="M73" i="1"/>
  <c r="L73" i="1"/>
  <c r="K73" i="1"/>
  <c r="H73" i="1"/>
  <c r="L71" i="1"/>
  <c r="L70" i="1"/>
  <c r="P69" i="1"/>
  <c r="O69" i="1"/>
  <c r="N69" i="1"/>
  <c r="M69" i="1"/>
  <c r="L69" i="1"/>
  <c r="K69" i="1"/>
  <c r="H69" i="1"/>
  <c r="P68" i="1"/>
  <c r="O68" i="1"/>
  <c r="N68" i="1"/>
  <c r="M68" i="1"/>
  <c r="L68" i="1"/>
  <c r="K68" i="1"/>
  <c r="H68" i="1"/>
  <c r="L67" i="1"/>
  <c r="L66" i="1"/>
  <c r="Q65" i="1"/>
  <c r="P65" i="1"/>
  <c r="O65" i="1"/>
  <c r="N65" i="1"/>
  <c r="M65" i="1"/>
  <c r="L65" i="1"/>
  <c r="K65" i="1"/>
  <c r="H65" i="1"/>
  <c r="L64" i="1"/>
  <c r="L63" i="1"/>
  <c r="L62" i="1"/>
  <c r="L61" i="1"/>
  <c r="L60" i="1"/>
  <c r="L59" i="1"/>
  <c r="L58" i="1"/>
  <c r="L57" i="1"/>
  <c r="L56" i="1"/>
  <c r="L55" i="1"/>
  <c r="L54" i="1"/>
  <c r="L53" i="1"/>
  <c r="P52" i="1"/>
  <c r="O52" i="1"/>
  <c r="N52" i="1"/>
  <c r="M52" i="1"/>
  <c r="L52" i="1"/>
  <c r="K52" i="1"/>
  <c r="H52" i="1"/>
  <c r="L51" i="1"/>
  <c r="L50" i="1"/>
  <c r="L49" i="1"/>
  <c r="P48" i="1"/>
  <c r="O48" i="1"/>
  <c r="N48" i="1"/>
  <c r="M48" i="1"/>
  <c r="L48" i="1"/>
  <c r="K48" i="1"/>
  <c r="H48" i="1"/>
  <c r="L47" i="1"/>
  <c r="L46" i="1"/>
  <c r="L45" i="1"/>
  <c r="L44" i="1"/>
  <c r="P43" i="1"/>
  <c r="O43" i="1"/>
  <c r="N43" i="1"/>
  <c r="M43" i="1"/>
  <c r="L43" i="1"/>
  <c r="K43" i="1"/>
  <c r="H43" i="1"/>
  <c r="L42" i="1"/>
  <c r="L41" i="1"/>
  <c r="L40" i="1"/>
  <c r="L39" i="1"/>
  <c r="L38" i="1"/>
  <c r="L37" i="1"/>
  <c r="L36" i="1"/>
  <c r="P35" i="1"/>
  <c r="O35" i="1"/>
  <c r="N35" i="1"/>
  <c r="M35" i="1"/>
  <c r="L35" i="1"/>
  <c r="K35" i="1"/>
  <c r="H35" i="1"/>
  <c r="P34" i="1"/>
  <c r="O34" i="1"/>
  <c r="N34" i="1"/>
  <c r="M34" i="1"/>
  <c r="L34" i="1"/>
  <c r="K34" i="1"/>
  <c r="H34" i="1"/>
  <c r="P32" i="1"/>
  <c r="O32" i="1"/>
  <c r="N32" i="1"/>
  <c r="M32" i="1"/>
  <c r="L32" i="1"/>
  <c r="K32" i="1"/>
  <c r="H32" i="1"/>
  <c r="L28" i="1"/>
  <c r="L27" i="1"/>
  <c r="L26" i="1"/>
  <c r="L24" i="1"/>
  <c r="P142" i="7"/>
  <c r="K142" i="7"/>
  <c r="H142" i="7"/>
  <c r="P141" i="7"/>
  <c r="O141" i="7"/>
  <c r="N141" i="7"/>
  <c r="M141" i="7"/>
  <c r="L141" i="7"/>
  <c r="K141" i="7"/>
  <c r="H141" i="7"/>
  <c r="L137" i="7"/>
  <c r="L136" i="7"/>
  <c r="K136" i="7"/>
  <c r="H136" i="7"/>
  <c r="Q133" i="7"/>
  <c r="P133" i="7"/>
  <c r="O133" i="7"/>
  <c r="N133" i="7"/>
  <c r="M133" i="7"/>
  <c r="K133" i="7"/>
  <c r="H133" i="7"/>
  <c r="Q132" i="7"/>
  <c r="P132" i="7"/>
  <c r="O132" i="7"/>
  <c r="N132" i="7"/>
  <c r="M132" i="7"/>
  <c r="K132" i="7"/>
  <c r="H132" i="7"/>
  <c r="Q131" i="7"/>
  <c r="L131" i="7"/>
  <c r="Q130" i="7"/>
  <c r="P130" i="7"/>
  <c r="O130" i="7"/>
  <c r="N130" i="7"/>
  <c r="M130" i="7"/>
  <c r="L130" i="7"/>
  <c r="K130" i="7"/>
  <c r="H130" i="7"/>
  <c r="Q129" i="7"/>
  <c r="L129" i="7"/>
  <c r="Q128" i="7"/>
  <c r="P128" i="7"/>
  <c r="O128" i="7"/>
  <c r="N128" i="7"/>
  <c r="M128" i="7"/>
  <c r="L128" i="7"/>
  <c r="K128" i="7"/>
  <c r="H128" i="7"/>
  <c r="Q127" i="7"/>
  <c r="L127" i="7"/>
  <c r="Q126" i="7"/>
  <c r="P126" i="7"/>
  <c r="O126" i="7"/>
  <c r="N126" i="7"/>
  <c r="M126" i="7"/>
  <c r="L126" i="7"/>
  <c r="H126" i="7"/>
  <c r="Q125" i="7"/>
  <c r="P125" i="7"/>
  <c r="O125" i="7"/>
  <c r="N125" i="7"/>
  <c r="M125" i="7"/>
  <c r="L125" i="7"/>
  <c r="K125" i="7"/>
  <c r="H125" i="7"/>
  <c r="Q124" i="7"/>
  <c r="L124" i="7"/>
  <c r="Q123" i="7"/>
  <c r="P123" i="7"/>
  <c r="O123" i="7"/>
  <c r="N123" i="7"/>
  <c r="M123" i="7"/>
  <c r="L123" i="7"/>
  <c r="K123" i="7"/>
  <c r="H123" i="7"/>
  <c r="Q122" i="7"/>
  <c r="L122" i="7"/>
  <c r="Q121" i="7"/>
  <c r="L121" i="7"/>
  <c r="Q120" i="7"/>
  <c r="P120" i="7"/>
  <c r="O120" i="7"/>
  <c r="N120" i="7"/>
  <c r="M120" i="7"/>
  <c r="L120" i="7"/>
  <c r="K120" i="7"/>
  <c r="H120" i="7"/>
  <c r="Q119" i="7"/>
  <c r="L119" i="7"/>
  <c r="Q118" i="7"/>
  <c r="L118" i="7"/>
  <c r="Q117" i="7"/>
  <c r="P117" i="7"/>
  <c r="O117" i="7"/>
  <c r="N117" i="7"/>
  <c r="M117" i="7"/>
  <c r="L117" i="7"/>
  <c r="K117" i="7"/>
  <c r="H117" i="7"/>
  <c r="Q116" i="7"/>
  <c r="Q115" i="7"/>
  <c r="L115" i="7"/>
  <c r="Q114" i="7"/>
  <c r="P114" i="7"/>
  <c r="O114" i="7"/>
  <c r="N114" i="7"/>
  <c r="M114" i="7"/>
  <c r="L114" i="7"/>
  <c r="K114" i="7"/>
  <c r="H114" i="7"/>
  <c r="Q113" i="7"/>
  <c r="P113" i="7"/>
  <c r="O113" i="7"/>
  <c r="N113" i="7"/>
  <c r="M113" i="7"/>
  <c r="L113" i="7"/>
  <c r="K113" i="7"/>
  <c r="H113" i="7"/>
  <c r="Q112" i="7"/>
  <c r="L112" i="7"/>
  <c r="Q111" i="7"/>
  <c r="L111" i="7"/>
  <c r="Q110" i="7"/>
  <c r="L110" i="7"/>
  <c r="Q109" i="7"/>
  <c r="L109" i="7"/>
  <c r="Q108" i="7"/>
  <c r="Q107" i="7"/>
  <c r="Q106" i="7"/>
  <c r="P106" i="7"/>
  <c r="O106" i="7"/>
  <c r="N106" i="7"/>
  <c r="M106" i="7"/>
  <c r="L106" i="7"/>
  <c r="K106" i="7"/>
  <c r="H106" i="7"/>
  <c r="Q105" i="7"/>
  <c r="L105" i="7"/>
  <c r="Q104" i="7"/>
  <c r="L104" i="7"/>
  <c r="Q103" i="7"/>
  <c r="L103" i="7"/>
  <c r="Q102" i="7"/>
  <c r="P102" i="7"/>
  <c r="O102" i="7"/>
  <c r="N102" i="7"/>
  <c r="M102" i="7"/>
  <c r="L102" i="7"/>
  <c r="K102" i="7"/>
  <c r="H102" i="7"/>
  <c r="Q101" i="7"/>
  <c r="L101" i="7"/>
  <c r="Q100" i="7"/>
  <c r="L100" i="7"/>
  <c r="Q99" i="7"/>
  <c r="L99" i="7"/>
  <c r="Q98" i="7"/>
  <c r="P98" i="7"/>
  <c r="O98" i="7"/>
  <c r="N98" i="7"/>
  <c r="M98" i="7"/>
  <c r="L98" i="7"/>
  <c r="K98" i="7"/>
  <c r="H98" i="7"/>
  <c r="Q97" i="7"/>
  <c r="L97" i="7"/>
  <c r="Q96" i="7"/>
  <c r="P96" i="7"/>
  <c r="O96" i="7"/>
  <c r="N96" i="7"/>
  <c r="M96" i="7"/>
  <c r="L96" i="7"/>
  <c r="K96" i="7"/>
  <c r="H96" i="7"/>
  <c r="Q95" i="7"/>
  <c r="P95" i="7"/>
  <c r="O95" i="7"/>
  <c r="N95" i="7"/>
  <c r="M95" i="7"/>
  <c r="L95" i="7"/>
  <c r="K95" i="7"/>
  <c r="H95" i="7"/>
  <c r="Q94" i="7"/>
  <c r="L94" i="7"/>
  <c r="Q93" i="7"/>
  <c r="P93" i="7"/>
  <c r="O93" i="7"/>
  <c r="N93" i="7"/>
  <c r="M93" i="7"/>
  <c r="K93" i="7"/>
  <c r="H93" i="7"/>
  <c r="Q92" i="7"/>
  <c r="L92" i="7"/>
  <c r="Q91" i="7"/>
  <c r="L91" i="7"/>
  <c r="Q90" i="7"/>
  <c r="P90" i="7"/>
  <c r="O90" i="7"/>
  <c r="N90" i="7"/>
  <c r="M90" i="7"/>
  <c r="L90" i="7"/>
  <c r="K90" i="7"/>
  <c r="H90" i="7"/>
  <c r="Q89" i="7"/>
  <c r="L89" i="7"/>
  <c r="Q88" i="7"/>
  <c r="P88" i="7"/>
  <c r="O88" i="7"/>
  <c r="N88" i="7"/>
  <c r="M88" i="7"/>
  <c r="L88" i="7"/>
  <c r="K88" i="7"/>
  <c r="H88" i="7"/>
  <c r="Q87" i="7"/>
  <c r="L87" i="7"/>
  <c r="Q86" i="7"/>
  <c r="L86" i="7"/>
  <c r="Q85" i="7"/>
  <c r="L85" i="7"/>
  <c r="Q84" i="7"/>
  <c r="L84" i="7"/>
  <c r="Q83" i="7"/>
  <c r="L83" i="7"/>
  <c r="Q82" i="7"/>
  <c r="L82" i="7"/>
  <c r="Q81" i="7"/>
  <c r="P81" i="7"/>
  <c r="O81" i="7"/>
  <c r="N81" i="7"/>
  <c r="M81" i="7"/>
  <c r="L81" i="7"/>
  <c r="K81" i="7"/>
  <c r="H81" i="7"/>
  <c r="Q80" i="7"/>
  <c r="L80" i="7"/>
  <c r="Q79" i="7"/>
  <c r="L79" i="7"/>
  <c r="Q78" i="7"/>
  <c r="L78" i="7"/>
  <c r="Q77" i="7"/>
  <c r="L77" i="7"/>
  <c r="Q76" i="7"/>
  <c r="L76" i="7"/>
  <c r="Q75" i="7"/>
  <c r="L75" i="7"/>
  <c r="Q74" i="7"/>
  <c r="L74" i="7"/>
  <c r="Q73" i="7"/>
  <c r="P73" i="7"/>
  <c r="O73" i="7"/>
  <c r="N73" i="7"/>
  <c r="M73" i="7"/>
  <c r="L73" i="7"/>
  <c r="K73" i="7"/>
  <c r="H73" i="7"/>
  <c r="Q72" i="7"/>
  <c r="Q71" i="7"/>
  <c r="L71" i="7"/>
  <c r="Q70" i="7"/>
  <c r="L70" i="7"/>
  <c r="Q69" i="7"/>
  <c r="P69" i="7"/>
  <c r="O69" i="7"/>
  <c r="N69" i="7"/>
  <c r="M69" i="7"/>
  <c r="L69" i="7"/>
  <c r="K69" i="7"/>
  <c r="H69" i="7"/>
  <c r="Q68" i="7"/>
  <c r="P68" i="7"/>
  <c r="O68" i="7"/>
  <c r="N68" i="7"/>
  <c r="M68" i="7"/>
  <c r="L68" i="7"/>
  <c r="K68" i="7"/>
  <c r="H68" i="7"/>
  <c r="Q67" i="7"/>
  <c r="L67" i="7"/>
  <c r="Q66" i="7"/>
  <c r="L66" i="7"/>
  <c r="Q65" i="7"/>
  <c r="P65" i="7"/>
  <c r="O65" i="7"/>
  <c r="N65" i="7"/>
  <c r="M65" i="7"/>
  <c r="L65" i="7"/>
  <c r="K65" i="7"/>
  <c r="H65" i="7"/>
  <c r="Q64" i="7"/>
  <c r="L64" i="7"/>
  <c r="Q63" i="7"/>
  <c r="L63" i="7"/>
  <c r="Q62" i="7"/>
  <c r="L62" i="7"/>
  <c r="Q61" i="7"/>
  <c r="L61" i="7"/>
  <c r="Q60" i="7"/>
  <c r="L60" i="7"/>
  <c r="Q59" i="7"/>
  <c r="L59" i="7"/>
  <c r="Q58" i="7"/>
  <c r="L58" i="7"/>
  <c r="Q57" i="7"/>
  <c r="L57" i="7"/>
  <c r="Q56" i="7"/>
  <c r="L56" i="7"/>
  <c r="Q55" i="7"/>
  <c r="L55" i="7"/>
  <c r="Q54" i="7"/>
  <c r="L54" i="7"/>
  <c r="Q53" i="7"/>
  <c r="L53" i="7"/>
  <c r="Q52" i="7"/>
  <c r="P52" i="7"/>
  <c r="O52" i="7"/>
  <c r="N52" i="7"/>
  <c r="M52" i="7"/>
  <c r="L52" i="7"/>
  <c r="K52" i="7"/>
  <c r="H52" i="7"/>
  <c r="Q51" i="7"/>
  <c r="L51" i="7"/>
  <c r="Q50" i="7"/>
  <c r="L50" i="7"/>
  <c r="Q49" i="7"/>
  <c r="L49" i="7"/>
  <c r="Q48" i="7"/>
  <c r="P48" i="7"/>
  <c r="O48" i="7"/>
  <c r="N48" i="7"/>
  <c r="M48" i="7"/>
  <c r="L48" i="7"/>
  <c r="K48" i="7"/>
  <c r="H48" i="7"/>
  <c r="Q47" i="7"/>
  <c r="L47" i="7"/>
  <c r="Q46" i="7"/>
  <c r="L46" i="7"/>
  <c r="Q45" i="7"/>
  <c r="L45" i="7"/>
  <c r="Q44" i="7"/>
  <c r="L44" i="7"/>
  <c r="Q43" i="7"/>
  <c r="P43" i="7"/>
  <c r="O43" i="7"/>
  <c r="N43" i="7"/>
  <c r="M43" i="7"/>
  <c r="L43" i="7"/>
  <c r="K43" i="7"/>
  <c r="H43" i="7"/>
  <c r="Q42" i="7"/>
  <c r="L42" i="7"/>
  <c r="Q41" i="7"/>
  <c r="L41" i="7"/>
  <c r="Q40" i="7"/>
  <c r="L40" i="7"/>
  <c r="Q39" i="7"/>
  <c r="L39" i="7"/>
  <c r="Q38" i="7"/>
  <c r="L38" i="7"/>
  <c r="Q37" i="7"/>
  <c r="L37" i="7"/>
  <c r="Q36" i="7"/>
  <c r="L36" i="7"/>
  <c r="P35" i="7"/>
  <c r="O35" i="7"/>
  <c r="N35" i="7"/>
  <c r="M35" i="7"/>
  <c r="L35" i="7"/>
  <c r="K35" i="7"/>
  <c r="H35" i="7"/>
  <c r="P34" i="7"/>
  <c r="O34" i="7"/>
  <c r="N34" i="7"/>
  <c r="M34" i="7"/>
  <c r="L34" i="7"/>
  <c r="K34" i="7"/>
  <c r="H34" i="7"/>
  <c r="P32" i="7"/>
  <c r="O32" i="7"/>
  <c r="N32" i="7"/>
  <c r="M32" i="7"/>
  <c r="L32" i="7"/>
  <c r="K32" i="7"/>
  <c r="H32" i="7"/>
  <c r="L28" i="7"/>
  <c r="L27" i="7"/>
  <c r="L26" i="7"/>
  <c r="L24" i="7"/>
</calcChain>
</file>

<file path=xl/sharedStrings.xml><?xml version="1.0" encoding="utf-8"?>
<sst xmlns="http://schemas.openxmlformats.org/spreadsheetml/2006/main" count="2042" uniqueCount="673">
  <si>
    <t>Format Laporan Realisasi Kegiatan Akhir Tahun</t>
  </si>
  <si>
    <t>LAMPIRAN II</t>
  </si>
  <si>
    <t>PERATURAN DESA GIRIJATI</t>
  </si>
  <si>
    <t>NOMOR 1 TAHUN 2020</t>
  </si>
  <si>
    <t>TENTANG</t>
  </si>
  <si>
    <t xml:space="preserve">LAPORAN PERTANGGUNGJAWABAN REALISASI </t>
  </si>
  <si>
    <t>ANGGARAN PENDAPATAN DAN BELANJA DESA</t>
  </si>
  <si>
    <t>TAHUN ANGGARAN 2019</t>
  </si>
  <si>
    <t>LAPORAN REALISASI KEGIATAN</t>
  </si>
  <si>
    <t>PERIODE 01 JANUARI - 30 JUNI (SEMESTER PERTAMA / 01 JANUARI - 31 DESEMBER)</t>
  </si>
  <si>
    <t>DESA</t>
  </si>
  <si>
    <t>: GIRIJATI</t>
  </si>
  <si>
    <t>KECAMATAN</t>
  </si>
  <si>
    <t>: PURWOSARI</t>
  </si>
  <si>
    <t>KABUPATEN</t>
  </si>
  <si>
    <t>: GUNUNGKIDUL</t>
  </si>
  <si>
    <t>PROVINSI</t>
  </si>
  <si>
    <t>: PEMERINTAH DAERAH ISTIMEWA YOGYAKARTA</t>
  </si>
  <si>
    <t>KODE REKENING</t>
  </si>
  <si>
    <t>URAIAN</t>
  </si>
  <si>
    <t>NAMA OUTPUT</t>
  </si>
  <si>
    <t>OUTPUT</t>
  </si>
  <si>
    <t>SUMBER DANA</t>
  </si>
  <si>
    <t>RENCANA</t>
  </si>
  <si>
    <t>REALISASI</t>
  </si>
  <si>
    <t>DANA DESA (DD) (Rp)</t>
  </si>
  <si>
    <t>Alokasi Dana Desa (ADD) (Rp)</t>
  </si>
  <si>
    <t>Lain-lain (Rp)</t>
  </si>
  <si>
    <t>Bentuk Lain (Rp)</t>
  </si>
  <si>
    <t>VOLUME</t>
  </si>
  <si>
    <t>SATUAN</t>
  </si>
  <si>
    <t>ANGGARAN (Rp)</t>
  </si>
  <si>
    <t>CAPAIAN (%)</t>
  </si>
  <si>
    <t>a</t>
  </si>
  <si>
    <t>b</t>
  </si>
  <si>
    <t>c</t>
  </si>
  <si>
    <t>PENDAPATAN</t>
  </si>
  <si>
    <t>Pendapatan Asli Desa</t>
  </si>
  <si>
    <t>Ls</t>
  </si>
  <si>
    <t>Pendapatan Transfer</t>
  </si>
  <si>
    <t>Dana Desa</t>
  </si>
  <si>
    <t>Bagi Hasil Pajak dan Retribusi Daerah Kabupaten/Kota</t>
  </si>
  <si>
    <t>Alokasi Dana Desa</t>
  </si>
  <si>
    <t>Bantuan Keuangan Khusus Kabupaten</t>
  </si>
  <si>
    <t>LS</t>
  </si>
  <si>
    <t>Pendapatan Lain-lain</t>
  </si>
  <si>
    <t>JUMLAH PENDAPATAN</t>
  </si>
  <si>
    <t>1</t>
  </si>
  <si>
    <t/>
  </si>
  <si>
    <t>BIDANG PENYELENGGARAN PEMERINTAHAN DESA</t>
  </si>
  <si>
    <t xml:space="preserve">Penyelenggaran Belanja Siltap, Tunjangan dan Operasional Pemerintahan Desa </t>
  </si>
  <si>
    <t>01</t>
  </si>
  <si>
    <t xml:space="preserve">Penyediaan Penghasilan Tetap dan Tunjangan Kepala Desa </t>
  </si>
  <si>
    <t>Penghasilan Kepala Desa</t>
  </si>
  <si>
    <t>OB</t>
  </si>
  <si>
    <t>02</t>
  </si>
  <si>
    <t xml:space="preserve">Penyediaan Penghasilan Tetap dan Tunjangan Perangkat Desa </t>
  </si>
  <si>
    <t>Penghasilan Perangkat Desa</t>
  </si>
  <si>
    <t>03</t>
  </si>
  <si>
    <t xml:space="preserve">Penyediaan Jaminan Sosial bagi Kepala Desa dan Perangkat Desa </t>
  </si>
  <si>
    <t>Tersedianya Jaminan Sosial</t>
  </si>
  <si>
    <t>04</t>
  </si>
  <si>
    <t xml:space="preserve">Penyediaan Operasional Pemerintah Desa (ATK, Honor PKPKD dan PPKD dll) </t>
  </si>
  <si>
    <t>Terciptanya operasional pemerintah yang memadai</t>
  </si>
  <si>
    <t>05</t>
  </si>
  <si>
    <t xml:space="preserve">Penyediaan Tunjangan BPD </t>
  </si>
  <si>
    <t>Tunjangan atas Kedudukan BPD</t>
  </si>
  <si>
    <t>06</t>
  </si>
  <si>
    <t xml:space="preserve">Penyediaan Operasional BPD (rapat, ATK, Makan Minum, Pakaian Seragam, Listrik dll) </t>
  </si>
  <si>
    <t>Tersedianya Operasional BPD</t>
  </si>
  <si>
    <t>07</t>
  </si>
  <si>
    <t xml:space="preserve">Penyediaan Insentif/Operasional RT/RW </t>
  </si>
  <si>
    <t>Operasional RT/RW</t>
  </si>
  <si>
    <t>RT/RW</t>
  </si>
  <si>
    <t>2</t>
  </si>
  <si>
    <t xml:space="preserve">Penyediaan Sarana Prasarana Pemerintahan Desa </t>
  </si>
  <si>
    <t>90</t>
  </si>
  <si>
    <t xml:space="preserve">Pengadaan peralatan kerja </t>
  </si>
  <si>
    <t>Tersedianya peralatan kerja yang baik</t>
  </si>
  <si>
    <t>paket</t>
  </si>
  <si>
    <t>BH</t>
  </si>
  <si>
    <t>Pengadaan mebeleur</t>
  </si>
  <si>
    <t>Tersedianya mebeleur yang baik</t>
  </si>
  <si>
    <t>unit</t>
  </si>
  <si>
    <t>94</t>
  </si>
  <si>
    <t xml:space="preserve">Rehabilitasi/pemeliharaan kendaraan dinas/operasional </t>
  </si>
  <si>
    <t>Terpeliharanya kendaraan dinas yang memadai</t>
  </si>
  <si>
    <t>Unit</t>
  </si>
  <si>
    <t>95</t>
  </si>
  <si>
    <t xml:space="preserve">Penyediaan jasa perbaikan/servis peralatan kerja </t>
  </si>
  <si>
    <t>Tersedianya jasa perbaikan/servis peralatan kerja</t>
  </si>
  <si>
    <t>3</t>
  </si>
  <si>
    <t xml:space="preserve">Pengelolaan Administrasi Kependudukan, Pencatatan Sipil, Statistik dan Kearsipan </t>
  </si>
  <si>
    <t xml:space="preserve">Penyusunan, Pendataan, dan Pemutakhiran Profil Desa **) </t>
  </si>
  <si>
    <t>Tersusunnya Profil Desa yang baik</t>
  </si>
  <si>
    <t>Pengelolaan Administrasi dan Kearsipan Pemerintahan Desa</t>
  </si>
  <si>
    <t>Tersusunnya administrasi desa yang baik</t>
  </si>
  <si>
    <t>Penyuluhan dan Penyadaran Masyarakat tentang Kependudukan dan Capil</t>
  </si>
  <si>
    <t>Sosialisasi tentang Kependudukan</t>
  </si>
  <si>
    <t>4</t>
  </si>
  <si>
    <t xml:space="preserve">Penyelenggaraan Tata Praja Pemerintahan, Perencanaan, Keuangan dan Pelaporan </t>
  </si>
  <si>
    <t xml:space="preserve">Penyelenggaraan Musyawarah Perencanaan Desa/Pembahasan APBDes (Reguler) </t>
  </si>
  <si>
    <t>Terselenggaranya Musyawarah Perencanaan Desa</t>
  </si>
  <si>
    <t xml:space="preserve">Penyusunan Dokumen Perencanaan Desa (RPJMDesa/RKPDesa dll) </t>
  </si>
  <si>
    <t>Tersusunnya Dokumen Perencanaan Desa</t>
  </si>
  <si>
    <t xml:space="preserve">Penyusunan Dokumen Keuangan Desa (APBDes, APBDes Perubahan, LPJ dll) </t>
  </si>
  <si>
    <t>Tersusunnya Dokumen Keuangan Desa</t>
  </si>
  <si>
    <t xml:space="preserve">Pengelolaan Administrasi/ Inventarisasi/Penilaian Aset Desa </t>
  </si>
  <si>
    <t>Terkelolanya Inventarisasi Penilaian Aset Desa</t>
  </si>
  <si>
    <t xml:space="preserve">Penyusunan Kebijakan Desa (Perdes/Perkades selain Perencanaan/Keuangan) </t>
  </si>
  <si>
    <t>Pembentukan BUMDes</t>
  </si>
  <si>
    <t xml:space="preserve">Penyusunan Laporan Kepala Desa, LPPDesa dan Informasi Kepada Masyarakat </t>
  </si>
  <si>
    <t>Tersusunnya Laporan Kepala Desa, LPPDesa Dll</t>
  </si>
  <si>
    <t>08</t>
  </si>
  <si>
    <t xml:space="preserve">Pengembangan Sistem Informasi Desa </t>
  </si>
  <si>
    <t>Tersediannya sistem informasi desa yang baik</t>
  </si>
  <si>
    <t>10</t>
  </si>
  <si>
    <t xml:space="preserve">Dukungan &amp; Sosialisasi Pelaksanaan Pilkades, Pemilihan Ka. Kewilayahan &amp; BPD </t>
  </si>
  <si>
    <t>Terisinya BPD</t>
  </si>
  <si>
    <t>OR</t>
  </si>
  <si>
    <t xml:space="preserve">Penyusunan laporan keuangan bulanan/SPJ dan semesteran </t>
  </si>
  <si>
    <t>Tersusunnya laporan keuangan desa yang baik</t>
  </si>
  <si>
    <t>91</t>
  </si>
  <si>
    <t xml:space="preserve">Pengisian perangkat desa </t>
  </si>
  <si>
    <t>Terisinya perangkat desa</t>
  </si>
  <si>
    <t>Pengadaan pakaian dinas/seragam</t>
  </si>
  <si>
    <t>Tersedianya pakaian dinas</t>
  </si>
  <si>
    <t>bh</t>
  </si>
  <si>
    <t>96</t>
  </si>
  <si>
    <t xml:space="preserve">Monitoring dan evaluasi kegiatan pembangunan </t>
  </si>
  <si>
    <t>Terevaluasinya kegiatan pembangunan</t>
  </si>
  <si>
    <t>5</t>
  </si>
  <si>
    <t xml:space="preserve">Sub Bidang Pertanahan </t>
  </si>
  <si>
    <t>Fasilitasi Sertifikasi Tanah untuk Masyarakat</t>
  </si>
  <si>
    <t>Menfasilitasi masyarakat dalam pembuatan sertifikat</t>
  </si>
  <si>
    <t xml:space="preserve">Intensifikasi pemungutan pajak daerah /PBB </t>
  </si>
  <si>
    <t>Meningkatkan kinerja petugas pemungut pajak</t>
  </si>
  <si>
    <t>BIDANG PELAKSANAAN PEMBANGUNAN DESA</t>
  </si>
  <si>
    <t xml:space="preserve">Sub Bidang Pendidikan </t>
  </si>
  <si>
    <t xml:space="preserve">Penyelenggaran PAUD/TK/TPA/TKA/TPQ/Madrasah NonFormal Milik Desa (Honor, Pakaian dll) </t>
  </si>
  <si>
    <t>Pemberian insentif Guru TK yg tidak mendapat alokasi APBD, Insentif pengajar TPA</t>
  </si>
  <si>
    <t>Dukungan Penyelenggaran PAUD (APE, Sarana PAUD dsb)</t>
  </si>
  <si>
    <t>Pemberian/hibah APE Paud</t>
  </si>
  <si>
    <t>Penyuluhan dan Pelatihan Pendidikan Bagi Masyarakat</t>
  </si>
  <si>
    <t>Sosialisasi Tentang Pendidikan</t>
  </si>
  <si>
    <t xml:space="preserve">Sub Bidang Kesehatan </t>
  </si>
  <si>
    <t>Penyelenggaraan Posyandu (Mkn Tambahan, Kls Bumil, Lansia, Insentif)</t>
  </si>
  <si>
    <t>Pemberian Makanan Tambahan untuk Posyandu Balita</t>
  </si>
  <si>
    <t>Penyuluhan dan Pelatihan Bidang Kesehatan (Untuk Masy, Tenaga dan Pedidik Masy)</t>
  </si>
  <si>
    <t>Pelatihan untuk Tenaga Kesehatan</t>
  </si>
  <si>
    <t xml:space="preserve">Penyelenggaraan Desa Siaga Kesehatan </t>
  </si>
  <si>
    <t>Terselenggaranya desa siaga kesehatan</t>
  </si>
  <si>
    <t>09</t>
  </si>
  <si>
    <t>Pembangunan/Rehabilitasi/Peningkatan/Pengadaan Sarana dan Prasarana Posyandu/Polindes</t>
  </si>
  <si>
    <t>Pengadaan Sarana Kesehatan</t>
  </si>
  <si>
    <t>Pembinaan taman obat keluarga (Toga)</t>
  </si>
  <si>
    <t>Terbinanya pemeliharaan taman obat keluarga</t>
  </si>
  <si>
    <t>Penyelenggaraan kesehatan lingkungan</t>
  </si>
  <si>
    <t>Pemeriksaan jentik berkala tingkat desa</t>
  </si>
  <si>
    <t>98</t>
  </si>
  <si>
    <t xml:space="preserve">Insentif kader kesehatan/KB </t>
  </si>
  <si>
    <t>Meningkatnya kinerja Kader Kesehatan/KB</t>
  </si>
  <si>
    <t xml:space="preserve">Sub Bidang Pekerjaan Umum dan Penataan Ruang </t>
  </si>
  <si>
    <t>Pemeliharaan Prasarana Jalan desa (Gorong-gorong/Selokan/Parit/drainase)</t>
  </si>
  <si>
    <t>Terpeliharanya Talud Jalan desa</t>
  </si>
  <si>
    <t>Pembangunan/Rehabilitasi/Peningkatan/Pengerasa jalan Lingkungan Pemukiman</t>
  </si>
  <si>
    <t>Terbangunnya Corblok Jalan</t>
  </si>
  <si>
    <t>Pembangunan/Rehabilitasi/Peningkatan/Pengerasan Jalan Usaha Tani</t>
  </si>
  <si>
    <t>Terbangunnya Jalan Usaha Tani</t>
  </si>
  <si>
    <t xml:space="preserve">Pembangunan/Rehabilitasi/Peningkatan Prasarana Jalan Desa (Gorong, selokan dll) </t>
  </si>
  <si>
    <t>Terbangunnya prasarana jalan desa</t>
  </si>
  <si>
    <t>15</t>
  </si>
  <si>
    <t xml:space="preserve">Pembangunan/Rehabilitasi/Peningkatan Balai Desa/Balai Kemasyarakatan **) </t>
  </si>
  <si>
    <t>Terbangunnya Balai Desa</t>
  </si>
  <si>
    <t>Lain-lain Kegiatan Sub Bidang Pekerjaan Umum dan tata Ruang</t>
  </si>
  <si>
    <t>Terbangunya Balai dusun Watugajah</t>
  </si>
  <si>
    <t xml:space="preserve">Sub Bidang Kawasan Pemukiman </t>
  </si>
  <si>
    <t xml:space="preserve">Dukungan Pelaksanaan Program Pembangunan/Rehab Rumah Tidak Layak Huni GAKIN </t>
  </si>
  <si>
    <t>Terbangunnya Rumah Layak Huni</t>
  </si>
  <si>
    <t>6</t>
  </si>
  <si>
    <t xml:space="preserve">Sub Bidang Perhubungan, Komunikasi dan Informatika </t>
  </si>
  <si>
    <t>Pembuatan dan Pengelolaan Jaringan/Instalasi/Komunikasi dan Informasi Desa</t>
  </si>
  <si>
    <t>Pemasangan Jaringan Internet Desa</t>
  </si>
  <si>
    <t>Pengadaan Sarana Prasarana penerangan Jalan Desa/Lingkungan Pemukiman</t>
  </si>
  <si>
    <t>Pengadaan Sarana Penerangan Jalan</t>
  </si>
  <si>
    <t>Paket</t>
  </si>
  <si>
    <t>Sub Bidang Pariwisata</t>
  </si>
  <si>
    <t>Pelaksanaan Penugasan Penarikan Retribusi Obyek Wisata dan Tempat olahraga</t>
  </si>
  <si>
    <t>Operasional Petugas Retribusi Obyek Wisata</t>
  </si>
  <si>
    <t>BIDANG PEMBINAAN KEMASYARAKATAN</t>
  </si>
  <si>
    <t xml:space="preserve">Sub Bidang Ketenteraman, Ketertiban Umum dan Perlindungan Masyarakat </t>
  </si>
  <si>
    <t>Persiapan Kesiapsiagaan/tanggap Bencana Skala Lokal Desa</t>
  </si>
  <si>
    <t>Kesiapsiagaan tanggap bencana</t>
  </si>
  <si>
    <t xml:space="preserve">Sub Bidang Kebudayaan dan Keagamaan </t>
  </si>
  <si>
    <t xml:space="preserve">Penyelenggaran Festival Kesenian, Adat/Kebudayaan, dan Kegamaan (HUT RI, Raya Keagamaan dll) </t>
  </si>
  <si>
    <t>Peringatan HUT RI, Syawalan</t>
  </si>
  <si>
    <t xml:space="preserve">Pemberian stimulan kegiatan keagamaan </t>
  </si>
  <si>
    <t>Meningkatnya keimanan Masyarakat</t>
  </si>
  <si>
    <t>Lain-Lain Kegiatan Sub Bidang Kebudayaan dan Keagamaan</t>
  </si>
  <si>
    <t xml:space="preserve">Sub Bidang Kepemudaan dan Olahraga </t>
  </si>
  <si>
    <t>Pelaksanaan peringatan hari besar nasional</t>
  </si>
  <si>
    <t>Peringatan Hari Kartini</t>
  </si>
  <si>
    <t>93</t>
  </si>
  <si>
    <t xml:space="preserve">Operasional Karang Taruna </t>
  </si>
  <si>
    <t>Terpenuhinya operasional karangtaruna desa</t>
  </si>
  <si>
    <t>Lain-lain Sub Bidang Kepemudaan dan Olahraga</t>
  </si>
  <si>
    <t>Kegiatan Voli Pemuda</t>
  </si>
  <si>
    <t xml:space="preserve">Sub Bidang Kelembagaan Masyarakat </t>
  </si>
  <si>
    <t>Pembinaan LKMD/LPM/LPMD</t>
  </si>
  <si>
    <t>Meningkatkan Kinerja LPMD</t>
  </si>
  <si>
    <t>Pembinaan PKK</t>
  </si>
  <si>
    <t>Meningkatkan Kinerja PKK</t>
  </si>
  <si>
    <t>92</t>
  </si>
  <si>
    <t xml:space="preserve">Optimalisasi peran Tim Koordinasi Penanggulangan Kemiskinan Desa (TKPK Desa) </t>
  </si>
  <si>
    <t>Penanggulangan kemiskinan</t>
  </si>
  <si>
    <t>ls</t>
  </si>
  <si>
    <t>Pembinaan RT/RW</t>
  </si>
  <si>
    <t>Meningkatkan Peran RT/RW</t>
  </si>
  <si>
    <t xml:space="preserve">Operasional LPMD dan/atau LPMD </t>
  </si>
  <si>
    <t>Terpenuhinya kegiatan operasional LPMD</t>
  </si>
  <si>
    <t xml:space="preserve">Operasional PKK </t>
  </si>
  <si>
    <t>Terpenuhinya kinerja PKK</t>
  </si>
  <si>
    <t>BIDANG PEMBERDAYAAN MASYARAKAT</t>
  </si>
  <si>
    <t xml:space="preserve">Sub Bidang Pertanian dan Peternakan </t>
  </si>
  <si>
    <t>Pelatihan Pengolahan hasil Pertanian/Peternakan</t>
  </si>
  <si>
    <t>Meningkatkan Produksi Pertanian</t>
  </si>
  <si>
    <t>Pelatihan/Pengembangan Pakan Ternak Organik/Alternatif</t>
  </si>
  <si>
    <t xml:space="preserve">Sub Bidang Pemberdayaan Perempuan, Perlindungan Anak dan Keluarga </t>
  </si>
  <si>
    <t xml:space="preserve">Pelatihan dan Penyuluhan Perlindungan Anak </t>
  </si>
  <si>
    <t>Terselenggaranya penyuluhan perlindungan anak</t>
  </si>
  <si>
    <t>Pembinaan dan Pengembangan Forum anak Desa</t>
  </si>
  <si>
    <t>Terbinanya Forum Anak Desa</t>
  </si>
  <si>
    <t xml:space="preserve">Sub Bidang Dukungan Penanaman Modal </t>
  </si>
  <si>
    <t xml:space="preserve">Pembentukan BUM Desa (Persiapan dan Pembentukan Awal BUMDesa) </t>
  </si>
  <si>
    <t>Terbentuknya BUM Desa</t>
  </si>
  <si>
    <t>Pelatihan Pengelolaan BUMDesa</t>
  </si>
  <si>
    <t>Meningkatkan pengetahuan dalam pengelolaan BUMDes</t>
  </si>
  <si>
    <t>7</t>
  </si>
  <si>
    <t xml:space="preserve">Sub Bidang Perdagangan dan Perindustrian </t>
  </si>
  <si>
    <t>Pembangunan/rehab Pasar Desa/Kios ilik Desa</t>
  </si>
  <si>
    <t>Rehab Kios Desa</t>
  </si>
  <si>
    <t>BIDANG PENANGGULANGAN BENCANA, DARURAT DAN MENDESAK DESA</t>
  </si>
  <si>
    <t xml:space="preserve">Sub Bidang Penanggulangan Bencana </t>
  </si>
  <si>
    <t xml:space="preserve">Kegiatan Penanggulanan Bencana </t>
  </si>
  <si>
    <t>Menanggulangi bencana</t>
  </si>
  <si>
    <t xml:space="preserve">Sub Bidang Keadaan Darurat </t>
  </si>
  <si>
    <t xml:space="preserve">Penanganan Keadaan Darurat </t>
  </si>
  <si>
    <t>Menanggulangi keadaan darurat</t>
  </si>
  <si>
    <t xml:space="preserve">Sub Bidang Keadaan Mendesak </t>
  </si>
  <si>
    <t xml:space="preserve">Penanganan Keadaan Mendesak </t>
  </si>
  <si>
    <t>Menanggulangi keadaan mendesak</t>
  </si>
  <si>
    <t>JUMLAH BELANJA</t>
  </si>
  <si>
    <t>SURPLUS/(DEFISIT)</t>
  </si>
  <si>
    <t>PEMBIAYAAN</t>
  </si>
  <si>
    <t>Penerimaan Pembiayaan</t>
  </si>
  <si>
    <t>SiLPA Tahun Sebelumnya</t>
  </si>
  <si>
    <t>Pengeluaran Pembiayaan</t>
  </si>
  <si>
    <t>Pembentukan Dana Cadangan</t>
  </si>
  <si>
    <t>SELISIH PEMBIAYAAN</t>
  </si>
  <si>
    <t>Girijati, 25 Januari 2020</t>
  </si>
  <si>
    <t>Kepala Desa</t>
  </si>
  <si>
    <t>KARSONO</t>
  </si>
  <si>
    <t>LAPORAN REALISASI APB DESA</t>
  </si>
  <si>
    <t>PEMERINTAH DESA GIRIJATI</t>
  </si>
  <si>
    <t>KECAMATAN PURWOSARI</t>
  </si>
  <si>
    <t>KABUPATEN GUNUNGKIDUL</t>
  </si>
  <si>
    <t>Ref</t>
  </si>
  <si>
    <t>Anggaran</t>
  </si>
  <si>
    <t>Realisasi</t>
  </si>
  <si>
    <t>Lebih/(Kurang)</t>
  </si>
  <si>
    <t>C.2</t>
  </si>
  <si>
    <t>C.3</t>
  </si>
  <si>
    <t>Bagian dari hasil pajak dan Retribusi Daerah</t>
  </si>
  <si>
    <t>C.4</t>
  </si>
  <si>
    <t>C.5</t>
  </si>
  <si>
    <r>
      <rPr>
        <sz val="11"/>
        <color rgb="FF000000"/>
        <rFont val="Calibri"/>
        <charset val="134"/>
        <scheme val="minor"/>
      </rPr>
      <t xml:space="preserve"> </t>
    </r>
    <r>
      <rPr>
        <sz val="11"/>
        <color rgb="FF000000"/>
        <rFont val="Calibri"/>
        <charset val="134"/>
      </rPr>
      <t>Rp</t>
    </r>
    <r>
      <rPr>
        <sz val="11"/>
        <color rgb="FF000000"/>
        <rFont val="Calibri"/>
        <charset val="134"/>
      </rPr>
      <t xml:space="preserve">                            </t>
    </r>
    <r>
      <rPr>
        <sz val="11"/>
        <color rgb="FF000000"/>
        <rFont val="Calibri"/>
        <charset val="134"/>
      </rPr>
      <t>-</t>
    </r>
  </si>
  <si>
    <t>Bantuan Keuangan Propinsi</t>
  </si>
  <si>
    <t>C.6</t>
  </si>
  <si>
    <t>Bantuan Keuangan Kabupaten</t>
  </si>
  <si>
    <t>C.7</t>
  </si>
  <si>
    <t>Pendapatan Lain</t>
  </si>
  <si>
    <t>C.8</t>
  </si>
  <si>
    <t>BELANJA</t>
  </si>
  <si>
    <t>Bidang Penyelenggaraan Pemerintah Desa</t>
  </si>
  <si>
    <r>
      <rPr>
        <sz val="11"/>
        <color rgb="FF000000"/>
        <rFont val="Calibri"/>
        <charset val="134"/>
        <scheme val="minor"/>
      </rPr>
      <t>C.9</t>
    </r>
    <r>
      <rPr>
        <sz val="11"/>
        <color rgb="FF000000"/>
        <rFont val="Calibri"/>
        <charset val="134"/>
      </rPr>
      <t xml:space="preserve">   </t>
    </r>
    <r>
      <rPr>
        <sz val="11"/>
        <color rgb="FF000000"/>
        <rFont val="Calibri"/>
        <charset val="134"/>
      </rPr>
      <t>Dan C.15</t>
    </r>
  </si>
  <si>
    <t>Bidang Pelaksanaan Pembangunan Desa</t>
  </si>
  <si>
    <t>C.10 Dan C.15</t>
  </si>
  <si>
    <t>Bidang Pembinaan Kemasyarakatan Desa</t>
  </si>
  <si>
    <t>C.11 Dan C.15</t>
  </si>
  <si>
    <t>Bidang Pemberdayaan Masyarakat Desa</t>
  </si>
  <si>
    <t>C.12 Dan C.15</t>
  </si>
  <si>
    <t>Bidang Penanggulangan Bencana, Keadaan Darurat dan Mendesak Desa</t>
  </si>
  <si>
    <t>C.13 Dan C.15</t>
  </si>
  <si>
    <t>C.14</t>
  </si>
  <si>
    <t>SURPLUS / (DEFISIT)</t>
  </si>
  <si>
    <t>C.15</t>
  </si>
  <si>
    <t>SILPA TAHUN BERJALAN</t>
  </si>
  <si>
    <r>
      <rPr>
        <sz val="11"/>
        <color rgb="FF000000"/>
        <rFont val="Calibri"/>
        <charset val="134"/>
        <scheme val="minor"/>
      </rPr>
      <t xml:space="preserve"> </t>
    </r>
    <r>
      <rPr>
        <sz val="11"/>
        <color rgb="FF000000"/>
        <rFont val="Calibri"/>
        <charset val="134"/>
      </rPr>
      <t>Rp</t>
    </r>
    <r>
      <rPr>
        <sz val="11"/>
        <color rgb="FF000000"/>
        <rFont val="Calibri"/>
        <charset val="134"/>
      </rPr>
      <t xml:space="preserve">                                  </t>
    </r>
    <r>
      <rPr>
        <sz val="11"/>
        <color rgb="FF000000"/>
        <rFont val="Calibri"/>
        <charset val="134"/>
      </rPr>
      <t>-</t>
    </r>
  </si>
  <si>
    <t>Lihat Catatan Atas Laporan Keuangan yang merupakan bagian yang tidak terpisahkan dari laporan keuangan</t>
  </si>
  <si>
    <t>Catatan Atas Laporan Keuangan</t>
  </si>
  <si>
    <t>Pemerintah Desa Girijati</t>
  </si>
  <si>
    <t xml:space="preserve">Kecamatan Purwosari, Kabupaten Gunungkidul </t>
  </si>
  <si>
    <t>Tahun Anggaran 2019</t>
  </si>
  <si>
    <t>A.</t>
  </si>
  <si>
    <t>Informasi Umum</t>
  </si>
  <si>
    <t>Pemerintah Desa Girijati merupakan desa di Kecamatan Purwosari, Kabupaten Gunungkidul. Sesuai dengan keputusan Bupati No. 141/135/PG/KPTS/2018 Tanggal 26  November 2018, saat ini kepengurusan Pemerintahan Desa Girijati</t>
  </si>
  <si>
    <t>Kepala Desa            : Karsono</t>
  </si>
  <si>
    <t>Sekretaris Desa     : Natalia Eny Wulandari</t>
  </si>
  <si>
    <t>Kaur Keuangan      : Subardi</t>
  </si>
  <si>
    <t>B.</t>
  </si>
  <si>
    <t>Dasar Penyajian Laporan Keuangan</t>
  </si>
  <si>
    <t>Laporan Keuangan Desa berupa Laporan Realisasi APBDes sesuai basis kas dengan dasar harga perolehan. Pendapatan dicatat pada saat kas diterima di Bank atau Kas dan Belanja dicatat pada saat kas dikeluarkan dan telah bersifat definitif.</t>
  </si>
  <si>
    <t>C. Rincian Pos Laporan Keuangan</t>
  </si>
  <si>
    <t>Rekonsiliasi SILPA dan Kas</t>
  </si>
  <si>
    <t>SILPA Tahun Anggaran 2019</t>
  </si>
  <si>
    <t>Mutasi Potongan Pajak</t>
  </si>
  <si>
    <t>Saldo Awal Periode Potongan Pajak yang belum disetor ke Kas Negara</t>
  </si>
  <si>
    <t>Penerimaan Potongan Pajak tahun anggaran berjalan</t>
  </si>
  <si>
    <t>Setoran Pajak ke Kas Negara selama tahun anggaran berjalan</t>
  </si>
  <si>
    <t>Saldo Akhir Periode Potongan Pajak yang belum disetor ke Kas Negara</t>
  </si>
  <si>
    <t xml:space="preserve"> Rp                                     -  </t>
  </si>
  <si>
    <t>Saldo Kas per 31 Desember 2019</t>
  </si>
  <si>
    <t>Pendapatan Asli Desa terdiri dari:</t>
  </si>
  <si>
    <t>(Lebih)/ Kurang</t>
  </si>
  <si>
    <t>a. Hasil Usaha</t>
  </si>
  <si>
    <t>b. Hasil Aset</t>
  </si>
  <si>
    <t>c. Swadaya, partisipasi, dan Gotong Royong</t>
  </si>
  <si>
    <t>d. PADesa Lain</t>
  </si>
  <si>
    <t>Dana Desa merupakan penerimaan desa yang diperoleh dari APBN. Jumlah penerimaan Dana Desa selama tahun anggaran 2019 Adalah sebagai berikut:</t>
  </si>
  <si>
    <t>Tahap 1</t>
  </si>
  <si>
    <t>Tahap 2</t>
  </si>
  <si>
    <t>Tahap 3</t>
  </si>
  <si>
    <t>a. Penerimaan Desa yang berasal dari Bagian dari hasil pajak dan Retribusi Daerah adalah:</t>
  </si>
  <si>
    <t>b. Penerimaan Desa dari kekurangan bagian hasil pajak dan retribusio daerah tahun sebelumnya adalah:</t>
  </si>
  <si>
    <t>c. Penerimaan Desa dari bagian dari hasil penugasan penarikan retribusi obyek wisata dan tempat olah raga:</t>
  </si>
  <si>
    <t>Penerimaan Desa yang berasal dari Alokasi Dana Desa (ADD) adalah sebagai berikut:</t>
  </si>
  <si>
    <t>Tahap 4</t>
  </si>
  <si>
    <t>Tahap 5</t>
  </si>
  <si>
    <t>Tahap 6</t>
  </si>
  <si>
    <t>Tahap 7</t>
  </si>
  <si>
    <t>Tahap 8</t>
  </si>
  <si>
    <t>Tahap 9</t>
  </si>
  <si>
    <t>Tahap 10</t>
  </si>
  <si>
    <t>Tahap 11</t>
  </si>
  <si>
    <t>Tahap 12</t>
  </si>
  <si>
    <t>Penerimaan Desa yang berasal dari Bantuan Keuangan Propinsi DIY adalah sebagai berikut:</t>
  </si>
  <si>
    <t>…...................</t>
  </si>
  <si>
    <t xml:space="preserve">                                               -</t>
  </si>
  <si>
    <t xml:space="preserve">                                                -</t>
  </si>
  <si>
    <t xml:space="preserve">                                              -</t>
  </si>
  <si>
    <t>7. Bantuan Keuangan Kabupaten</t>
  </si>
  <si>
    <t>Penerimaan Desa yang berasal dari Bantuan Keuangan Kabupaten Gunungkidul adalah:</t>
  </si>
  <si>
    <t xml:space="preserve"> Rp                                       -</t>
  </si>
  <si>
    <t>Pendapatan Lain terdiri dari:</t>
  </si>
  <si>
    <t>Penerimaan dari hasil kerjasama antar Desa</t>
  </si>
  <si>
    <t xml:space="preserve"> Rp                                      -  </t>
  </si>
  <si>
    <t xml:space="preserve"> Rp                                        -  </t>
  </si>
  <si>
    <t>Penerimaan dari hasil kerjasama Desa dengan pihak ketiga</t>
  </si>
  <si>
    <t>Penerimaan dari bantuan perusahaan yang berlokasi di Desa</t>
  </si>
  <si>
    <t>Hibah dan sumbangan dari pihak ketiga</t>
  </si>
  <si>
    <t>Koreksi kesalahan belanja tahun-tahun anggaran sebelumnya yang mengakibatkan penerimaan di kas Desa</t>
  </si>
  <si>
    <t>Bunga Bank</t>
  </si>
  <si>
    <t>Pendapatan Lain Desa yang sah</t>
  </si>
  <si>
    <t>Belanja - Bidang Penyelenggaraan Pemerintah Desa</t>
  </si>
  <si>
    <t>Belanja untuk Bidang Penyelenggaraan Pemerintah Desa terdiri dari:</t>
  </si>
  <si>
    <t>Belanja Pegawai</t>
  </si>
  <si>
    <t>Belanja Barang dan Jasa</t>
  </si>
  <si>
    <t>Belanja Modal</t>
  </si>
  <si>
    <t>Belanja - Bidang Pembangunan Desa</t>
  </si>
  <si>
    <t>Belanja untuk Bidang Pembangunan Desa terdiri dari:</t>
  </si>
  <si>
    <t>Belanja - Bidang Pembinaan Kemasyarakatan Desa</t>
  </si>
  <si>
    <t>Belanja untuk Bidang Pembinaan Kemasyarakatan Desa terdiri dari:</t>
  </si>
  <si>
    <t>Belanja - Bidang Pemberdayaan Masyarakta Desa</t>
  </si>
  <si>
    <t>Belanja untuk Bidang Pemberdayaan Masyarakat Desa terdiri dari:</t>
  </si>
  <si>
    <t>13. Belanja - Bidang Penanggulangan Bencana, Darurat dan Mendesak Desa</t>
  </si>
  <si>
    <t>Belanja untuk Bidang Penanggulangan Bencana, Darurat dan Mendesak Desa adalah sebagai berikut:</t>
  </si>
  <si>
    <t>Belanja Tidak Terduga</t>
  </si>
  <si>
    <t>Lain - lain</t>
  </si>
  <si>
    <t>14. Belanja Desa dalam klasifikasi ekonomi</t>
  </si>
  <si>
    <t>Jumlah belanja dalam klasifikasi ekonomi adalah sebagai berikut:</t>
  </si>
  <si>
    <t>Penghasilan Tetap dan Tunjangan Kepala Desa</t>
  </si>
  <si>
    <t>Penghasilan Tetap dan Tunjangan Perangkat Desa</t>
  </si>
  <si>
    <t>Jaminan Kesehatan Kepala Desa dan Perangkat Desa</t>
  </si>
  <si>
    <t>Tunjangan BPD</t>
  </si>
  <si>
    <t>Belanja Barang Perlengkapan Kantor</t>
  </si>
  <si>
    <t>Belanja Jasa Honorarium</t>
  </si>
  <si>
    <t>Belanja Perjalanan Dinas</t>
  </si>
  <si>
    <t>Belanja Jasa Sewa</t>
  </si>
  <si>
    <t>Belanja Operasional Perkantoran</t>
  </si>
  <si>
    <t>Belanja Pemeliharaan</t>
  </si>
  <si>
    <t>Belanja Barang dan Jasa yang diserahkan kepada Masyarakat</t>
  </si>
  <si>
    <t>Belanja Modal Pengadaan Tanah</t>
  </si>
  <si>
    <t>Belanja Modal Peralatan, Mesin, dan Alat Berat</t>
  </si>
  <si>
    <t>Belanja Modal Kendaraan</t>
  </si>
  <si>
    <t>Belanja Modal Gedung dan Bangunan</t>
  </si>
  <si>
    <t>Belanja Modal Jalan</t>
  </si>
  <si>
    <t>Belanja Modal Jembatan</t>
  </si>
  <si>
    <t>Belanja Modal Irigasi/Embung/Air Sungai/Drainase</t>
  </si>
  <si>
    <t>Belanja Modal Jaringan/Instalasi</t>
  </si>
  <si>
    <t>Belanja Modal Lainnya</t>
  </si>
  <si>
    <t>Belanja Desa dalam klasifikasi Sub Bidang (Fungsi)</t>
  </si>
  <si>
    <t>Sub Bidang penyelenggaraan belanja penghasilan tetap, tunjangan &amp; operasional pemerintah desa</t>
  </si>
  <si>
    <t>Sub Bidang Penyediaan Sarana Prasarana Pemerintahan Desa</t>
  </si>
  <si>
    <t>Sub Bidang Administrasi Kependudukan, Pencatatan Sipil, Statistik dan Kearsipan</t>
  </si>
  <si>
    <t>Sub Bidang Tata Praja Pemerintahan, Perencanaan, Keuangan dan Pelaporan</t>
  </si>
  <si>
    <t>Sub Bidang Pertanahan</t>
  </si>
  <si>
    <t>Bidang Pembangunan Desa</t>
  </si>
  <si>
    <t>Sub Bidang Pendidikan</t>
  </si>
  <si>
    <t>Sub Bidang Kesehatan</t>
  </si>
  <si>
    <t>Sub Bidang Pekerjaan Umum dan Penataan Ruang</t>
  </si>
  <si>
    <t>Sub Bidang Kawasan Permukiman</t>
  </si>
  <si>
    <t>Sub Bidang Kehutanan dan Lingkungan Hidup</t>
  </si>
  <si>
    <t>Sub Bidang Perhubungan, Komunikasi, dan Informatika</t>
  </si>
  <si>
    <t>Sub Bidang Energi dan Sumber Daya Mineral</t>
  </si>
  <si>
    <t>Sub Bidang Ketentraman, Ketertiban Umum, dan Perlindungan Masyarakat</t>
  </si>
  <si>
    <t>Sub Bidang Kebudayaan dan Keagamaan</t>
  </si>
  <si>
    <t>Sub Bidang Kepemudaan dan Olah Raga</t>
  </si>
  <si>
    <t>Sub Bidang Kelembagaan Masyarakat</t>
  </si>
  <si>
    <t>Bidang Pemberdayaan Masyarakat</t>
  </si>
  <si>
    <t>Sub Bidang Kelautan dan Perikanan</t>
  </si>
  <si>
    <t>Sub Bidang Pertanian dan Peternakan</t>
  </si>
  <si>
    <t>Sub Bidang Peningkatan Kapasitas Aparatur Desa</t>
  </si>
  <si>
    <t>Sub Bidang Pemberdayaan Perempuan, Perlindungan Anak dan Keluarga</t>
  </si>
  <si>
    <t>Sub Bidang Koperasi, Usaha Micro Kecil dan Menengah (UMKM)</t>
  </si>
  <si>
    <t>Sub Bidang Dukungan Penanaman Modal</t>
  </si>
  <si>
    <t>Sub Bidang Perdagangan dan Perindustrian</t>
  </si>
  <si>
    <t>Belanja - Bidang Penanggulangan Bencana, Keadaan Darurat dan Mendesak Desa</t>
  </si>
  <si>
    <t>Sub Bidang Penanggulangan Bencana</t>
  </si>
  <si>
    <t>Sub Bidang Keadaan Darurat</t>
  </si>
  <si>
    <t>Sub Bidang Keadaan Mendesak</t>
  </si>
  <si>
    <t>Pembiayaan</t>
  </si>
  <si>
    <t>Jumlah netto pembiayaan tahun anggaran 2019 adalah sebagai berikut:</t>
  </si>
  <si>
    <t xml:space="preserve"> Anggaran </t>
  </si>
  <si>
    <t xml:space="preserve"> Realisasi </t>
  </si>
  <si>
    <t xml:space="preserve"> (Lebih)/ Kurang </t>
  </si>
  <si>
    <t xml:space="preserve"> Rp                                        -</t>
  </si>
  <si>
    <t>Penerimaan Pembiayaan terdiri dari:</t>
  </si>
  <si>
    <t>1. SILPA tahun anggaran sebelumnya</t>
  </si>
  <si>
    <t>2. Pencairan Dana Cadangan</t>
  </si>
  <si>
    <t xml:space="preserve"> Rp                                          -</t>
  </si>
  <si>
    <t>3. Hasil Penjualan Kekayaan Desa yang dipisahkan</t>
  </si>
  <si>
    <t>Pengeluaran Pembiayaan terdiri dari:</t>
  </si>
  <si>
    <t>1. Pembentukan Dana Cadangan</t>
  </si>
  <si>
    <t>2. Penyertaan Modal Desa</t>
  </si>
  <si>
    <t>Aset Desa</t>
  </si>
  <si>
    <t>Perolehan Aset Desa adalah sebagai berikut:</t>
  </si>
  <si>
    <t>Tanah</t>
  </si>
  <si>
    <t>Peralatan, Mesin, dan Alat Berat</t>
  </si>
  <si>
    <t>Kendaraan</t>
  </si>
  <si>
    <t>Gedung dan Bangunan</t>
  </si>
  <si>
    <t>Jalan/Jembatan/Drainase</t>
  </si>
  <si>
    <t>Irigasi/Embung/Air Sungai</t>
  </si>
  <si>
    <t>Jaringan/Instalasi</t>
  </si>
  <si>
    <t>Aset Tetap Lainnya</t>
  </si>
  <si>
    <t>Konstruksi dalam Pengerjaan</t>
  </si>
  <si>
    <t>Penyertaan Modal Desa</t>
  </si>
  <si>
    <t>Penyertaan Modal Desa pada BUMDes adalah sebagai berikut:</t>
  </si>
  <si>
    <t>BUMDes</t>
  </si>
  <si>
    <t>….................</t>
  </si>
  <si>
    <t>LAMPIRAN I</t>
  </si>
  <si>
    <t>LAPORAN PERTANGGUNGJAWABAN</t>
  </si>
  <si>
    <t>REALISASI ANGGARAN PENDAPATAN DAN BELANJA DESA</t>
  </si>
  <si>
    <r>
      <rPr>
        <sz val="11"/>
        <color rgb="FF000000"/>
        <rFont val="Calibri"/>
        <charset val="134"/>
        <scheme val="minor"/>
      </rPr>
      <t>Laporan Keuangan Pemerintah Desa Girijati Kecamatan Purwosari</t>
    </r>
    <r>
      <rPr>
        <sz val="11"/>
        <color rgb="FF000000"/>
        <rFont val="Calibri"/>
        <charset val="134"/>
      </rPr>
      <t xml:space="preserve"> </t>
    </r>
  </si>
  <si>
    <r>
      <rPr>
        <sz val="11"/>
        <color rgb="FF000000"/>
        <rFont val="Calibri"/>
        <charset val="134"/>
        <scheme val="minor"/>
      </rPr>
      <t>Kabupaten Gunungkidul</t>
    </r>
    <r>
      <rPr>
        <sz val="11"/>
        <color rgb="FF000000"/>
        <rFont val="Calibri"/>
        <charset val="134"/>
      </rPr>
      <t xml:space="preserve"> </t>
    </r>
  </si>
  <si>
    <t>Daftar Isi</t>
  </si>
  <si>
    <t>halaman</t>
  </si>
  <si>
    <t>I</t>
  </si>
  <si>
    <t>Laporan Realisasi APBDes</t>
  </si>
  <si>
    <t>II</t>
  </si>
  <si>
    <t>C.</t>
  </si>
  <si>
    <t>Rincian Pos Laporan Realisasi Anggaran</t>
  </si>
  <si>
    <t>Belanja Bidang Penyelenggaraan Pemerintah Desa</t>
  </si>
  <si>
    <t>Belanja Bidang Pelaksanaan Pembangunan Desa</t>
  </si>
  <si>
    <t>Belanja Bidang Pembinaan Kemasyarakatan Desa</t>
  </si>
  <si>
    <t>Belanja Bidang Pemberdayaan Kemasyarakatan Desa</t>
  </si>
  <si>
    <t>Belanja Bidang Penanggulangan Bencana, Darurat dan Mendesak Desa</t>
  </si>
  <si>
    <t>Belanja Desa Dalam Klasifikasi Ekonomi</t>
  </si>
  <si>
    <t>Belanja Desa Dalam Klasifikasi Sub Bidang (Fungsi)</t>
  </si>
  <si>
    <t>Lampiran</t>
  </si>
  <si>
    <t>Lampiran 1 - Rincian Aset Tetap Desa</t>
  </si>
  <si>
    <t>Lampiran 2 - Laporan Realisasi Kegiatan Periode 1 Januari - 31 Desember TA 2019</t>
  </si>
  <si>
    <t>Lampiran 3 - Program Sektoral, Program Daerah, dan Program lainnya yang Masuk ke Desa</t>
  </si>
  <si>
    <t>Format Program Sektoral, Program Daerah, dan Program Lainnya Yang Masuk Ke Desa</t>
  </si>
  <si>
    <t>LAMPIRAN III</t>
  </si>
  <si>
    <t>PERATURAN DESA</t>
  </si>
  <si>
    <r>
      <rPr>
        <sz val="11"/>
        <color rgb="FF000000"/>
        <rFont val="Calibri"/>
        <charset val="134"/>
        <scheme val="minor"/>
      </rPr>
      <t>LAPORAN PERTANGGUNGJAWABAN REALISASI</t>
    </r>
    <r>
      <rPr>
        <sz val="11"/>
        <color rgb="FF000000"/>
        <rFont val="Calibri"/>
        <charset val="134"/>
      </rPr>
      <t xml:space="preserve"> </t>
    </r>
  </si>
  <si>
    <t>PROGRAM SEKTORAL, PROGRAM DAERAH, DAN PROGRAM LAINNYA YANG MASUK KE DESA</t>
  </si>
  <si>
    <t>Desa</t>
  </si>
  <si>
    <t>: Girijati</t>
  </si>
  <si>
    <t>Kecamatan</t>
  </si>
  <si>
    <t>: Purwosari</t>
  </si>
  <si>
    <t>Kabupaten</t>
  </si>
  <si>
    <t>: Gunungkidul</t>
  </si>
  <si>
    <t>Provinsi</t>
  </si>
  <si>
    <t>: D.I Yogyakarta</t>
  </si>
  <si>
    <t>No.</t>
  </si>
  <si>
    <t>Program</t>
  </si>
  <si>
    <t>Kegiatan</t>
  </si>
  <si>
    <t>Jenis</t>
  </si>
  <si>
    <t>Lokasi</t>
  </si>
  <si>
    <t>Volume</t>
  </si>
  <si>
    <t>Satuan</t>
  </si>
  <si>
    <t>Jumlah</t>
  </si>
  <si>
    <t>Sumber Dana</t>
  </si>
  <si>
    <t>Bantuan Stimulan Pemukiman Swadaya</t>
  </si>
  <si>
    <t>Rehab Rumah Layak Huni</t>
  </si>
  <si>
    <t>Desa Girijati</t>
  </si>
  <si>
    <t>Kementrian Pekerjaan Umum dan Perumahan Rakyat</t>
  </si>
  <si>
    <t>Irigasi</t>
  </si>
  <si>
    <t>Rehabilitasi Irigasi</t>
  </si>
  <si>
    <t>Dusun Parangrejo, Dusun Watugajah</t>
  </si>
  <si>
    <t>meter</t>
  </si>
  <si>
    <t>Dinas Pekerjaan Umum Kabupaten Gunungkidul</t>
  </si>
  <si>
    <t>Pembangunan Saluran Irigasi</t>
  </si>
  <si>
    <t>Dusun Parangrejo</t>
  </si>
  <si>
    <t>Pelatihan membuat produk makanan lokal</t>
  </si>
  <si>
    <t>Pelatihan</t>
  </si>
  <si>
    <t>Dusun Watugajah</t>
  </si>
  <si>
    <t>orang</t>
  </si>
  <si>
    <t>Dinas Perindustrian dan Perdagangan Kabupaten Gunungkidul</t>
  </si>
  <si>
    <t>Pelatihan pengolahan makanan dari bahan ikan</t>
  </si>
  <si>
    <t>Dusun Jorong</t>
  </si>
  <si>
    <t>Dinas Perindustrian dan Perdagangan Provinsi DIY</t>
  </si>
  <si>
    <t>Jambanisasi</t>
  </si>
  <si>
    <t>Bantuan Stimulan Rumah Layak Huni</t>
  </si>
  <si>
    <t>Dinas Sosial Kabupaten Gunungkidul</t>
  </si>
  <si>
    <t>Kecamatan Purwosari, Kabupaten Gunungkidul</t>
  </si>
  <si>
    <t>Rincian Aset Tetap Desa per 31 Desember  2019</t>
  </si>
  <si>
    <t>No</t>
  </si>
  <si>
    <t>Klas Aset dan Nama/Identitas Aset Tetap</t>
  </si>
  <si>
    <t>Bukti Kepemilikan</t>
  </si>
  <si>
    <t>Kode Aset Tetap</t>
  </si>
  <si>
    <t>Tahun Perolehan</t>
  </si>
  <si>
    <t>Nilai Perolehan</t>
  </si>
  <si>
    <t>Kondisi Aset Tetap*)</t>
  </si>
  <si>
    <t>Keterangan</t>
  </si>
  <si>
    <t>Nomor</t>
  </si>
  <si>
    <t>Tanggal</t>
  </si>
  <si>
    <t>Mesin Ketik</t>
  </si>
  <si>
    <t>12.01.01.01</t>
  </si>
  <si>
    <t>Baik</t>
  </si>
  <si>
    <t>Rusak Berat</t>
  </si>
  <si>
    <t>Filling Cabinet</t>
  </si>
  <si>
    <t>12.01.04.04</t>
  </si>
  <si>
    <t>Papan nama</t>
  </si>
  <si>
    <t>12.01.05.06</t>
  </si>
  <si>
    <t>Alamari Kayu</t>
  </si>
  <si>
    <t>12.02.01.01</t>
  </si>
  <si>
    <t>Meja Kayu</t>
  </si>
  <si>
    <t>12.02.01.04</t>
  </si>
  <si>
    <t>Meja Rapat</t>
  </si>
  <si>
    <t>12.02.01.10</t>
  </si>
  <si>
    <t>Kursi Kayu</t>
  </si>
  <si>
    <t>12.02.01.05</t>
  </si>
  <si>
    <t>Kursi Rapat/Plastik</t>
  </si>
  <si>
    <t>12.02.01.27</t>
  </si>
  <si>
    <t>Kursi Tamu</t>
  </si>
  <si>
    <t>12.02.01.28</t>
  </si>
  <si>
    <t>Jam Dinding</t>
  </si>
  <si>
    <t>12.02.02.03</t>
  </si>
  <si>
    <t>Tape Recorder/Spiker</t>
  </si>
  <si>
    <t>13.02.01.06</t>
  </si>
  <si>
    <t>Computer</t>
  </si>
  <si>
    <t>Almari arsip</t>
  </si>
  <si>
    <t>-</t>
  </si>
  <si>
    <t>Laptop</t>
  </si>
  <si>
    <t>Sound System</t>
  </si>
  <si>
    <t>13.02.01.08</t>
  </si>
  <si>
    <t>Layar Proyektor</t>
  </si>
  <si>
    <t>13.00.01.03</t>
  </si>
  <si>
    <t>Handy Camp</t>
  </si>
  <si>
    <t>13.01.01.01</t>
  </si>
  <si>
    <t>Meja Kursi Tamu</t>
  </si>
  <si>
    <t>Almari Rak</t>
  </si>
  <si>
    <t>12.02.01.02</t>
  </si>
  <si>
    <t>Note book</t>
  </si>
  <si>
    <t>Tiang Bendera Ruangan</t>
  </si>
  <si>
    <t>17.01.02.03</t>
  </si>
  <si>
    <t>Televisi</t>
  </si>
  <si>
    <t>12.01.01.04</t>
  </si>
  <si>
    <t>Peralatan Dapur</t>
  </si>
  <si>
    <t>12.02.06.11</t>
  </si>
  <si>
    <t xml:space="preserve">Generator </t>
  </si>
  <si>
    <t>Mesin Potong rumput</t>
  </si>
  <si>
    <t>12.02.03.03</t>
  </si>
  <si>
    <t>Meja Pelayanan</t>
  </si>
  <si>
    <t>Kursi Kerja</t>
  </si>
  <si>
    <t>Meja Kerja</t>
  </si>
  <si>
    <t>Microphone/Warless</t>
  </si>
  <si>
    <t>Kipas Angin</t>
  </si>
  <si>
    <t>12.02.04.04</t>
  </si>
  <si>
    <t>Tikar gulung</t>
  </si>
  <si>
    <t>Printer laserjet ProMFPM125a</t>
  </si>
  <si>
    <t>Rusak</t>
  </si>
  <si>
    <t>Printer laserjet Pro MFP M 130fn</t>
  </si>
  <si>
    <t>Kamera Digital</t>
  </si>
  <si>
    <t>OHP Proyektor</t>
  </si>
  <si>
    <t xml:space="preserve">Printer </t>
  </si>
  <si>
    <t>Meja rapat</t>
  </si>
  <si>
    <t>Kursi Stanlis</t>
  </si>
  <si>
    <t>Paket Komputer</t>
  </si>
  <si>
    <t>Kursi rapat stainlist</t>
  </si>
  <si>
    <t>Kursi kerja</t>
  </si>
  <si>
    <t>kursi susun</t>
  </si>
  <si>
    <t>Mesin&amp;Alat  2018</t>
  </si>
  <si>
    <t>Power amplifiyer</t>
  </si>
  <si>
    <t>Printer</t>
  </si>
  <si>
    <t>Rak arsip</t>
  </si>
  <si>
    <t>Mimbar</t>
  </si>
  <si>
    <t xml:space="preserve">Gamelan </t>
  </si>
  <si>
    <t>III</t>
  </si>
  <si>
    <t>Sepeda Motor  Honda/Nd 125 Kirana</t>
  </si>
  <si>
    <t>IV</t>
  </si>
  <si>
    <t>Gedung&amp; bangunan 2018</t>
  </si>
  <si>
    <t>Gedung Kantor Desa</t>
  </si>
  <si>
    <t>Balai Desa</t>
  </si>
  <si>
    <t>Balai Dusun</t>
  </si>
  <si>
    <t>Baik/Rusak</t>
  </si>
  <si>
    <t>4 Unit, 1 Rusak Berat</t>
  </si>
  <si>
    <t>Mushola</t>
  </si>
  <si>
    <t>Kios Desa</t>
  </si>
  <si>
    <t>Kamar Mandi</t>
  </si>
  <si>
    <t>Dapur</t>
  </si>
  <si>
    <t>Gedung TK</t>
  </si>
  <si>
    <t>2 unit</t>
  </si>
  <si>
    <t>Gedung PAUD</t>
  </si>
  <si>
    <t>3 Unit</t>
  </si>
  <si>
    <t>Sumur bor dan Rumah Genset</t>
  </si>
  <si>
    <t>Gedung Posyandu</t>
  </si>
  <si>
    <t>4 Unit</t>
  </si>
  <si>
    <t xml:space="preserve"> Pengilingan Padi</t>
  </si>
  <si>
    <t>Gedung Polindes</t>
  </si>
  <si>
    <t>Gedung Puskesmas Pembantu</t>
  </si>
  <si>
    <t>Tempat Parkir</t>
  </si>
  <si>
    <t>V</t>
  </si>
  <si>
    <t>Jalan</t>
  </si>
  <si>
    <t>Corblok Jalan</t>
  </si>
  <si>
    <t>Corblok Parangrejo</t>
  </si>
  <si>
    <t>Cor blok Jorong</t>
  </si>
  <si>
    <t>Corblok Watugajah</t>
  </si>
  <si>
    <t>Jalan Usaha Tani Padukuhan Dringo</t>
  </si>
  <si>
    <t>Cor Blok - Dusun Jorong</t>
  </si>
  <si>
    <t>Jln.Jaringan</t>
  </si>
  <si>
    <t>VI</t>
  </si>
  <si>
    <t>Jembatan</t>
  </si>
  <si>
    <t>VII</t>
  </si>
  <si>
    <t>Irigasi/Embung/Air Sungai Drainase</t>
  </si>
  <si>
    <t xml:space="preserve"> Talud Jalan Beji,Parangrejo</t>
  </si>
  <si>
    <t>Drainase dan Gully Plat</t>
  </si>
  <si>
    <t>Talud parangrejo</t>
  </si>
  <si>
    <t>Talut Watugajah</t>
  </si>
  <si>
    <t>Talud Dringo</t>
  </si>
  <si>
    <t>Talud Jorong</t>
  </si>
  <si>
    <t>Drainase watugajah</t>
  </si>
  <si>
    <t>Talud - watugajah</t>
  </si>
  <si>
    <t>Talud Parangrejo</t>
  </si>
  <si>
    <t>Drainae Watugajah</t>
  </si>
  <si>
    <t>Drainase Dringo</t>
  </si>
  <si>
    <t xml:space="preserve">Saluran Irigasi </t>
  </si>
  <si>
    <t>Rehabilitasi Telaga nanas</t>
  </si>
  <si>
    <t>Talud - Dringo</t>
  </si>
  <si>
    <t xml:space="preserve"> Drainase - Parangrejo</t>
  </si>
  <si>
    <t>VIII</t>
  </si>
  <si>
    <t xml:space="preserve"> Jaringan/Instalasi </t>
  </si>
  <si>
    <t>Jaringan Internet Desa</t>
  </si>
  <si>
    <t>Jaringan Internet Desa Kominfo</t>
  </si>
  <si>
    <t>Tidak diketahuai nilai</t>
  </si>
  <si>
    <t>IX</t>
  </si>
  <si>
    <t xml:space="preserve"> Aset Tetap lainnya </t>
  </si>
  <si>
    <t>26. Papan Nama Desa</t>
  </si>
  <si>
    <t>X</t>
  </si>
  <si>
    <t>Total Nilai Aset Tetap Per 31 Desember 2019</t>
  </si>
  <si>
    <t>*) Diisi dengan Baik (B), Rusak Ringan (RR), dan Rusak Berat (RB)</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</si>
</sst>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_(* \(#,##0\);_(* &quot;-&quot;_);_(@_)"/>
    <numFmt numFmtId="44" formatCode="_(&quot;$&quot;* #,##0.00_);_(&quot;$&quot;* \(#,##0.00\);_(&quot;$&quot;* &quot;-&quot;??_);_(@_)"/>
    <numFmt numFmtId="43" formatCode="_(* #,##0.00_);_(* \(#,##0.00\);_(* &quot;-&quot;??_);_(@_)"/>
    <numFmt numFmtId="164" formatCode="#,##0.00;[Red]#,##0.00"/>
    <numFmt numFmtId="165" formatCode="_(* #,##0_);_(* \(#,##0\);_(* &quot;-&quot;??_);_(@_)"/>
    <numFmt numFmtId="166" formatCode="_-[$Rp-421]* #,##0_ ;_-[$Rp-421]* \-#,##0\ ;_-[$Rp-421]* &quot;-&quot;_ ;_-@_ "/>
    <numFmt numFmtId="167" formatCode="_-[$Rp-421]* #,##0.00_-;\-[$Rp-421]* #,##0.00_-;_-[$Rp-421]* &quot;-&quot;??_-;_-@_-"/>
    <numFmt numFmtId="168" formatCode="_-[$Rp-3809]* #,##0.00_-;\-[$Rp-3809]* #,##0.00_-;_-[$Rp-3809]* &quot;-&quot;??_-;_-@_-"/>
    <numFmt numFmtId="169" formatCode="_-* #,##0_-;\-* #,##0_-;_-* &quot;-&quot;_-;_-@_-"/>
    <numFmt numFmtId="170" formatCode="_-[$Rp-421]* #,##0_-;\-[$Rp-421]* #,##0_-;_-[$Rp-421]* &quot;-&quot;_-;_-@_-"/>
    <numFmt numFmtId="171" formatCode="_-* #,##0.00_-;\-* #,##0.00_-;_-* &quot;-&quot;_-;_-@_-"/>
    <numFmt numFmtId="172" formatCode="_-&quot;Rp&quot;* #,##0.00_-;\-&quot;Rp&quot;* #,##0.00_-;_-&quot;Rp&quot;* &quot;-&quot;_-;_-@_-"/>
  </numFmts>
  <fonts count="22">
    <font>
      <sz val="11"/>
      <color theme="1"/>
      <name val="Calibri"/>
      <charset val="134"/>
      <scheme val="minor"/>
    </font>
    <font>
      <b/>
      <sz val="12"/>
      <color theme="1"/>
      <name val="Calibri"/>
      <charset val="134"/>
    </font>
    <font>
      <sz val="11"/>
      <color theme="1"/>
      <name val="Calibri"/>
      <charset val="134"/>
    </font>
    <font>
      <sz val="10"/>
      <name val="Arial"/>
      <charset val="134"/>
    </font>
    <font>
      <b/>
      <sz val="11"/>
      <color theme="1"/>
      <name val="Calibri"/>
      <charset val="134"/>
    </font>
    <font>
      <sz val="11"/>
      <color theme="0"/>
      <name val="Calibri"/>
      <charset val="134"/>
    </font>
    <font>
      <sz val="10"/>
      <color theme="1"/>
      <name val="Arial"/>
      <charset val="134"/>
    </font>
    <font>
      <sz val="10"/>
      <color theme="0"/>
      <name val="Arial"/>
      <charset val="134"/>
    </font>
    <font>
      <sz val="11"/>
      <color rgb="FF000000"/>
      <name val="Calibri"/>
      <charset val="134"/>
      <scheme val="minor"/>
    </font>
    <font>
      <sz val="11"/>
      <color rgb="FF000000"/>
      <name val="Calibri"/>
      <charset val="134"/>
      <scheme val="minor"/>
    </font>
    <font>
      <sz val="12"/>
      <color rgb="FF000000"/>
      <name val="Calibri"/>
      <charset val="134"/>
      <scheme val="minor"/>
    </font>
    <font>
      <sz val="12"/>
      <color rgb="FF000000"/>
      <name val="Calibri"/>
      <charset val="134"/>
      <scheme val="minor"/>
    </font>
    <font>
      <sz val="10"/>
      <color rgb="FF000000"/>
      <name val="Calibri"/>
      <charset val="134"/>
      <scheme val="minor"/>
    </font>
    <font>
      <sz val="11"/>
      <color theme="1"/>
      <name val="Bookman Old Style"/>
      <charset val="134"/>
    </font>
    <font>
      <sz val="11"/>
      <color rgb="FF000000"/>
      <name val="Bookman Old Style"/>
      <charset val="134"/>
    </font>
    <font>
      <b/>
      <sz val="11"/>
      <color theme="1"/>
      <name val="Calibri"/>
      <charset val="134"/>
      <scheme val="minor"/>
    </font>
    <font>
      <sz val="12"/>
      <color theme="1"/>
      <name val="Times New Roman"/>
      <charset val="134"/>
    </font>
    <font>
      <sz val="11"/>
      <name val="Calibri"/>
      <charset val="134"/>
      <scheme val="minor"/>
    </font>
    <font>
      <sz val="12"/>
      <color theme="1"/>
      <name val="Calibri"/>
      <charset val="134"/>
      <scheme val="minor"/>
    </font>
    <font>
      <sz val="12"/>
      <color theme="1"/>
      <name val="Calibri"/>
      <charset val="134"/>
      <scheme val="minor"/>
    </font>
    <font>
      <sz val="11"/>
      <color rgb="FF000000"/>
      <name val="Calibri"/>
      <charset val="134"/>
    </font>
    <font>
      <sz val="11"/>
      <color theme="1"/>
      <name val="Calibri"/>
      <charset val="13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9">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rgb="FF000000"/>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thin">
        <color rgb="FF000000"/>
      </bottom>
      <diagonal/>
    </border>
    <border>
      <left style="thin">
        <color auto="1"/>
      </left>
      <right style="thin">
        <color rgb="FF000000"/>
      </right>
      <top style="thin">
        <color auto="1"/>
      </top>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auto="1"/>
      </left>
      <right/>
      <top/>
      <bottom/>
      <diagonal/>
    </border>
    <border>
      <left/>
      <right style="thin">
        <color auto="1"/>
      </right>
      <top/>
      <bottom/>
      <diagonal/>
    </border>
  </borders>
  <cellStyleXfs count="5">
    <xf numFmtId="0" fontId="0" fillId="0" borderId="0"/>
    <xf numFmtId="43" fontId="21" fillId="0" borderId="0" applyFont="0" applyFill="0" applyBorder="0" applyAlignment="0" applyProtection="0"/>
    <xf numFmtId="41" fontId="2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272">
    <xf numFmtId="0" fontId="0" fillId="0" borderId="0" xfId="0"/>
    <xf numFmtId="0" fontId="0" fillId="0" borderId="0" xfId="0" applyAlignment="1">
      <alignment wrapText="1"/>
    </xf>
    <xf numFmtId="0" fontId="0" fillId="0" borderId="0" xfId="0" applyAlignment="1"/>
    <xf numFmtId="0" fontId="2" fillId="0" borderId="0" xfId="0" applyFont="1" applyFill="1" applyAlignment="1">
      <alignment vertical="top"/>
    </xf>
    <xf numFmtId="0" fontId="2" fillId="0" borderId="3" xfId="0" applyFont="1" applyFill="1" applyBorder="1" applyAlignment="1">
      <alignment vertical="top" wrapText="1"/>
    </xf>
    <xf numFmtId="0" fontId="2" fillId="0" borderId="4" xfId="0" applyFont="1" applyFill="1" applyBorder="1" applyAlignment="1">
      <alignment horizontal="center" vertical="top" wrapText="1"/>
    </xf>
    <xf numFmtId="0" fontId="0" fillId="0" borderId="6" xfId="0" applyBorder="1" applyAlignment="1"/>
    <xf numFmtId="0" fontId="2" fillId="0" borderId="4" xfId="0" applyFont="1" applyFill="1" applyBorder="1" applyAlignment="1">
      <alignment horizontal="center" vertical="top"/>
    </xf>
    <xf numFmtId="0" fontId="2" fillId="0" borderId="4" xfId="0" applyFont="1" applyFill="1" applyBorder="1" applyAlignment="1">
      <alignment vertical="top"/>
    </xf>
    <xf numFmtId="0" fontId="2" fillId="0" borderId="7" xfId="0" applyFont="1" applyFill="1" applyBorder="1" applyAlignment="1">
      <alignment vertical="top" wrapText="1"/>
    </xf>
    <xf numFmtId="0" fontId="3" fillId="0" borderId="4" xfId="0" applyFont="1" applyBorder="1"/>
    <xf numFmtId="0" fontId="3" fillId="0" borderId="4" xfId="0" applyFont="1" applyBorder="1" applyAlignment="1">
      <alignment horizontal="center"/>
    </xf>
    <xf numFmtId="0" fontId="3" fillId="0" borderId="4" xfId="0" applyFont="1" applyFill="1" applyBorder="1"/>
    <xf numFmtId="164" fontId="2" fillId="0" borderId="0" xfId="0" applyNumberFormat="1" applyFont="1" applyFill="1" applyAlignment="1">
      <alignment vertical="top"/>
    </xf>
    <xf numFmtId="0" fontId="2" fillId="0" borderId="0" xfId="0" applyFont="1" applyFill="1" applyAlignment="1">
      <alignment vertical="top" wrapText="1"/>
    </xf>
    <xf numFmtId="167" fontId="2" fillId="0" borderId="4" xfId="3" applyNumberFormat="1" applyFont="1" applyFill="1" applyBorder="1" applyAlignment="1">
      <alignment horizontal="center" vertical="top"/>
    </xf>
    <xf numFmtId="164" fontId="4" fillId="0" borderId="4" xfId="0" applyNumberFormat="1" applyFont="1" applyFill="1" applyBorder="1" applyAlignment="1">
      <alignment vertical="top"/>
    </xf>
    <xf numFmtId="41" fontId="3" fillId="0" borderId="4" xfId="2" applyNumberFormat="1" applyFont="1" applyBorder="1" applyAlignment="1">
      <alignment horizontal="right"/>
    </xf>
    <xf numFmtId="41" fontId="3" fillId="0" borderId="4" xfId="2" applyNumberFormat="1" applyFont="1" applyFill="1" applyBorder="1" applyAlignment="1">
      <alignment horizontal="right"/>
    </xf>
    <xf numFmtId="41" fontId="3" fillId="0" borderId="4" xfId="2" applyNumberFormat="1" applyFont="1" applyBorder="1"/>
    <xf numFmtId="165" fontId="3" fillId="0" borderId="4" xfId="2" applyNumberFormat="1" applyFont="1" applyBorder="1" applyAlignment="1">
      <alignment horizontal="right"/>
    </xf>
    <xf numFmtId="165" fontId="5" fillId="0" borderId="4" xfId="0" applyNumberFormat="1" applyFont="1" applyFill="1" applyBorder="1" applyAlignment="1">
      <alignment horizontal="center" vertical="top" wrapText="1"/>
    </xf>
    <xf numFmtId="0" fontId="5" fillId="0" borderId="4" xfId="0" applyFont="1" applyFill="1" applyBorder="1" applyAlignment="1">
      <alignment horizontal="center" vertical="top" wrapText="1"/>
    </xf>
    <xf numFmtId="165" fontId="3" fillId="2" borderId="4" xfId="2" applyNumberFormat="1" applyFont="1" applyFill="1" applyBorder="1" applyAlignment="1">
      <alignment horizontal="right"/>
    </xf>
    <xf numFmtId="0" fontId="2" fillId="2" borderId="4" xfId="0" applyFont="1" applyFill="1" applyBorder="1" applyAlignment="1">
      <alignment horizontal="center" vertical="top" wrapText="1"/>
    </xf>
    <xf numFmtId="164" fontId="5" fillId="0" borderId="4" xfId="0" applyNumberFormat="1" applyFont="1" applyFill="1" applyBorder="1" applyAlignment="1">
      <alignment horizontal="center" vertical="top" wrapText="1"/>
    </xf>
    <xf numFmtId="0" fontId="6" fillId="0" borderId="4" xfId="0" applyFont="1" applyFill="1" applyBorder="1" applyAlignment="1">
      <alignment horizontal="center" vertical="top"/>
    </xf>
    <xf numFmtId="0" fontId="2" fillId="0" borderId="4" xfId="0" applyFont="1" applyFill="1" applyBorder="1" applyAlignment="1">
      <alignment vertical="top" wrapText="1"/>
    </xf>
    <xf numFmtId="0" fontId="2" fillId="2" borderId="4" xfId="0" applyFont="1" applyFill="1" applyBorder="1" applyAlignment="1">
      <alignment horizontal="center" vertical="top"/>
    </xf>
    <xf numFmtId="0" fontId="2" fillId="2" borderId="4" xfId="0" applyFont="1" applyFill="1" applyBorder="1" applyAlignment="1">
      <alignment vertical="top"/>
    </xf>
    <xf numFmtId="43" fontId="5" fillId="0" borderId="4" xfId="1" applyFont="1" applyFill="1" applyBorder="1" applyAlignment="1">
      <alignment horizontal="center" vertical="top" wrapText="1"/>
    </xf>
    <xf numFmtId="41" fontId="5" fillId="0" borderId="4" xfId="0" applyNumberFormat="1" applyFont="1" applyFill="1" applyBorder="1" applyAlignment="1">
      <alignment horizontal="center" vertical="top" wrapText="1"/>
    </xf>
    <xf numFmtId="165" fontId="3" fillId="0" borderId="4" xfId="2" applyNumberFormat="1" applyFont="1" applyFill="1" applyBorder="1" applyAlignment="1">
      <alignment horizontal="right"/>
    </xf>
    <xf numFmtId="0" fontId="6" fillId="0" borderId="4" xfId="0" applyFont="1" applyFill="1" applyBorder="1" applyAlignment="1">
      <alignment horizontal="center" vertical="top" wrapText="1"/>
    </xf>
    <xf numFmtId="0" fontId="2" fillId="0" borderId="0" xfId="0" applyFont="1" applyFill="1" applyAlignment="1">
      <alignment horizontal="center" vertical="top"/>
    </xf>
    <xf numFmtId="41" fontId="2" fillId="3" borderId="0" xfId="0" applyNumberFormat="1" applyFont="1" applyFill="1" applyAlignment="1">
      <alignment vertical="top"/>
    </xf>
    <xf numFmtId="165" fontId="5" fillId="0" borderId="4" xfId="0" applyNumberFormat="1" applyFont="1" applyFill="1" applyBorder="1" applyAlignment="1">
      <alignment vertical="top" wrapText="1"/>
    </xf>
    <xf numFmtId="0" fontId="5" fillId="0" borderId="4" xfId="0" applyFont="1" applyFill="1" applyBorder="1" applyAlignment="1">
      <alignment vertical="top" wrapText="1"/>
    </xf>
    <xf numFmtId="165" fontId="7" fillId="0" borderId="4" xfId="2" applyNumberFormat="1" applyFont="1" applyFill="1" applyBorder="1" applyAlignment="1">
      <alignment horizontal="right"/>
    </xf>
    <xf numFmtId="167" fontId="4" fillId="0" borderId="4" xfId="3" applyNumberFormat="1" applyFont="1" applyFill="1" applyBorder="1" applyAlignment="1">
      <alignment horizontal="center" vertical="top"/>
    </xf>
    <xf numFmtId="0" fontId="5" fillId="0" borderId="4" xfId="0" applyFont="1" applyFill="1" applyBorder="1" applyAlignment="1">
      <alignment horizontal="center" vertical="top"/>
    </xf>
    <xf numFmtId="0" fontId="5" fillId="0" borderId="4" xfId="0" applyFont="1" applyFill="1" applyBorder="1" applyAlignment="1">
      <alignment horizontal="left" vertical="top"/>
    </xf>
    <xf numFmtId="167" fontId="5" fillId="0" borderId="4" xfId="0" applyNumberFormat="1" applyFont="1" applyFill="1" applyBorder="1" applyAlignment="1">
      <alignment horizontal="left" vertical="top"/>
    </xf>
    <xf numFmtId="167" fontId="2" fillId="3" borderId="0" xfId="0" applyNumberFormat="1" applyFont="1" applyFill="1" applyAlignment="1">
      <alignment vertical="top"/>
    </xf>
    <xf numFmtId="43" fontId="5" fillId="0" borderId="4" xfId="1" applyFont="1" applyFill="1" applyBorder="1" applyAlignment="1">
      <alignment horizontal="left" vertical="top"/>
    </xf>
    <xf numFmtId="0" fontId="5" fillId="0" borderId="4" xfId="0" applyFont="1" applyFill="1" applyBorder="1" applyAlignment="1">
      <alignment vertical="top"/>
    </xf>
    <xf numFmtId="43" fontId="5" fillId="0" borderId="4" xfId="0" applyNumberFormat="1" applyFont="1" applyFill="1" applyBorder="1" applyAlignment="1">
      <alignment horizontal="left" vertical="top"/>
    </xf>
    <xf numFmtId="0" fontId="5" fillId="0" borderId="0" xfId="0" applyFont="1" applyFill="1" applyAlignment="1">
      <alignment vertical="top"/>
    </xf>
    <xf numFmtId="167" fontId="2" fillId="2" borderId="4" xfId="0" applyNumberFormat="1" applyFont="1" applyFill="1" applyBorder="1" applyAlignment="1">
      <alignment horizontal="center" vertical="top"/>
    </xf>
    <xf numFmtId="43" fontId="2" fillId="2" borderId="4" xfId="0" applyNumberFormat="1" applyFont="1" applyFill="1" applyBorder="1" applyAlignment="1">
      <alignment horizontal="center" vertical="top"/>
    </xf>
    <xf numFmtId="43" fontId="2" fillId="3" borderId="0" xfId="1" applyFont="1" applyFill="1" applyAlignment="1">
      <alignment vertical="top"/>
    </xf>
    <xf numFmtId="167" fontId="2" fillId="2" borderId="4" xfId="3" applyNumberFormat="1" applyFont="1" applyFill="1" applyBorder="1" applyAlignment="1">
      <alignment horizontal="center" vertical="top"/>
    </xf>
    <xf numFmtId="164" fontId="4" fillId="0" borderId="4" xfId="0" applyNumberFormat="1" applyFont="1" applyFill="1" applyBorder="1" applyAlignment="1">
      <alignment horizontal="center" vertical="top"/>
    </xf>
    <xf numFmtId="164" fontId="2" fillId="0" borderId="4" xfId="0" applyNumberFormat="1" applyFont="1" applyFill="1" applyBorder="1" applyAlignment="1">
      <alignment horizontal="center" vertical="top"/>
    </xf>
    <xf numFmtId="168" fontId="4" fillId="0" borderId="4" xfId="0" applyNumberFormat="1" applyFont="1" applyFill="1" applyBorder="1" applyAlignment="1">
      <alignment horizontal="center" vertical="top"/>
    </xf>
    <xf numFmtId="170" fontId="0" fillId="0" borderId="0" xfId="0" applyNumberFormat="1"/>
    <xf numFmtId="0" fontId="8" fillId="0" borderId="0" xfId="0" applyFont="1" applyAlignment="1">
      <alignment vertical="top"/>
    </xf>
    <xf numFmtId="170" fontId="8" fillId="0" borderId="0" xfId="0" applyNumberFormat="1" applyFont="1" applyAlignment="1">
      <alignment vertical="top"/>
    </xf>
    <xf numFmtId="0" fontId="9" fillId="0" borderId="0" xfId="0" applyFont="1" applyAlignment="1">
      <alignment vertical="top"/>
    </xf>
    <xf numFmtId="0" fontId="8" fillId="0" borderId="6" xfId="0" applyFont="1" applyBorder="1" applyAlignment="1">
      <alignment horizontal="center" vertical="top"/>
    </xf>
    <xf numFmtId="170" fontId="8" fillId="0" borderId="6" xfId="0" applyNumberFormat="1" applyFont="1" applyBorder="1" applyAlignment="1">
      <alignment horizontal="center" vertical="top"/>
    </xf>
    <xf numFmtId="0" fontId="8" fillId="0" borderId="9" xfId="0" applyFont="1" applyBorder="1" applyAlignment="1">
      <alignment vertical="top" wrapText="1"/>
    </xf>
    <xf numFmtId="0" fontId="8" fillId="0" borderId="6" xfId="0" applyFont="1" applyBorder="1" applyAlignment="1">
      <alignment vertical="top" wrapText="1"/>
    </xf>
    <xf numFmtId="0" fontId="8" fillId="0" borderId="6" xfId="0" applyFont="1" applyBorder="1" applyAlignment="1">
      <alignment horizontal="center" vertical="top" wrapText="1"/>
    </xf>
    <xf numFmtId="170" fontId="8" fillId="0" borderId="6" xfId="0" applyNumberFormat="1" applyFont="1" applyBorder="1" applyAlignment="1">
      <alignment vertical="top" wrapText="1"/>
    </xf>
    <xf numFmtId="0" fontId="9" fillId="0" borderId="6" xfId="0" applyFont="1" applyBorder="1" applyAlignment="1">
      <alignment vertical="top" wrapText="1"/>
    </xf>
    <xf numFmtId="0" fontId="8" fillId="0" borderId="4" xfId="0" applyFont="1" applyBorder="1" applyAlignment="1">
      <alignment vertical="top"/>
    </xf>
    <xf numFmtId="0" fontId="9" fillId="0" borderId="4" xfId="0" applyFont="1" applyBorder="1" applyAlignment="1">
      <alignment horizontal="left" vertical="top" wrapText="1"/>
    </xf>
    <xf numFmtId="0" fontId="9" fillId="0" borderId="4" xfId="0" applyFont="1" applyBorder="1" applyAlignment="1">
      <alignment vertical="top"/>
    </xf>
    <xf numFmtId="170" fontId="8" fillId="0" borderId="4" xfId="0" applyNumberFormat="1" applyFont="1" applyBorder="1" applyAlignment="1">
      <alignment vertical="top"/>
    </xf>
    <xf numFmtId="0" fontId="9" fillId="0" borderId="4" xfId="0" applyFont="1" applyBorder="1" applyAlignment="1">
      <alignment vertical="top" wrapText="1"/>
    </xf>
    <xf numFmtId="170" fontId="11" fillId="0" borderId="0" xfId="0" applyNumberFormat="1" applyFont="1" applyAlignment="1">
      <alignment vertical="center"/>
    </xf>
    <xf numFmtId="0" fontId="11" fillId="0" borderId="0" xfId="0" applyFont="1" applyAlignment="1">
      <alignment vertical="center"/>
    </xf>
    <xf numFmtId="0" fontId="8" fillId="0" borderId="0" xfId="0" applyFont="1"/>
    <xf numFmtId="0" fontId="8" fillId="0" borderId="0" xfId="0" applyFont="1" applyAlignment="1">
      <alignment wrapText="1"/>
    </xf>
    <xf numFmtId="0" fontId="9" fillId="0" borderId="0" xfId="0" applyFont="1"/>
    <xf numFmtId="0" fontId="8" fillId="0" borderId="0" xfId="0" applyFont="1" applyAlignment="1">
      <alignment horizontal="center" vertical="center" wrapText="1"/>
    </xf>
    <xf numFmtId="0" fontId="8" fillId="0" borderId="0" xfId="0" applyFont="1" applyAlignment="1">
      <alignment horizontal="right"/>
    </xf>
    <xf numFmtId="0" fontId="12" fillId="0" borderId="0" xfId="0" applyFont="1"/>
    <xf numFmtId="0" fontId="13" fillId="0" borderId="0" xfId="0" applyFont="1" applyAlignment="1">
      <alignment wrapText="1"/>
    </xf>
    <xf numFmtId="0" fontId="13" fillId="0" borderId="0" xfId="0" applyFont="1" applyAlignment="1"/>
    <xf numFmtId="0" fontId="13" fillId="0" borderId="0" xfId="0" applyFont="1"/>
    <xf numFmtId="0" fontId="14" fillId="0" borderId="0" xfId="0" applyFont="1" applyAlignment="1">
      <alignment vertical="top"/>
    </xf>
    <xf numFmtId="0" fontId="14" fillId="0" borderId="0" xfId="0" applyFont="1" applyAlignment="1">
      <alignment horizontal="right" vertical="top"/>
    </xf>
    <xf numFmtId="0" fontId="14" fillId="0" borderId="0" xfId="0" applyFont="1" applyAlignment="1">
      <alignment horizontal="left" vertical="top" wrapText="1"/>
    </xf>
    <xf numFmtId="168" fontId="14" fillId="0" borderId="0" xfId="0" applyNumberFormat="1" applyFont="1" applyAlignment="1">
      <alignment vertical="top"/>
    </xf>
    <xf numFmtId="166" fontId="14" fillId="0" borderId="11" xfId="0" applyNumberFormat="1" applyFont="1" applyBorder="1" applyAlignment="1">
      <alignment horizontal="right" vertical="top"/>
    </xf>
    <xf numFmtId="168" fontId="14" fillId="0" borderId="0" xfId="0" applyNumberFormat="1" applyFont="1" applyAlignment="1">
      <alignment horizontal="right" vertical="top"/>
    </xf>
    <xf numFmtId="166" fontId="14" fillId="0" borderId="0" xfId="0" applyNumberFormat="1" applyFont="1" applyAlignment="1">
      <alignment vertical="top"/>
    </xf>
    <xf numFmtId="166" fontId="14" fillId="0" borderId="11" xfId="0" applyNumberFormat="1" applyFont="1" applyBorder="1" applyAlignment="1">
      <alignment vertical="top"/>
    </xf>
    <xf numFmtId="168" fontId="14" fillId="0" borderId="11" xfId="0" applyNumberFormat="1" applyFont="1" applyBorder="1" applyAlignment="1">
      <alignment horizontal="right" vertical="top"/>
    </xf>
    <xf numFmtId="171" fontId="14" fillId="0" borderId="0" xfId="0" applyNumberFormat="1" applyFont="1" applyAlignment="1">
      <alignment vertical="top"/>
    </xf>
    <xf numFmtId="171" fontId="14" fillId="0" borderId="0" xfId="0" applyNumberFormat="1" applyFont="1" applyAlignment="1">
      <alignment horizontal="right" vertical="top"/>
    </xf>
    <xf numFmtId="0" fontId="14" fillId="0" borderId="12" xfId="0" applyFont="1" applyBorder="1" applyAlignment="1">
      <alignment horizontal="center" vertical="top"/>
    </xf>
    <xf numFmtId="0" fontId="14" fillId="0" borderId="12" xfId="0" applyFont="1" applyBorder="1" applyAlignment="1">
      <alignment horizontal="center" vertical="top" wrapText="1"/>
    </xf>
    <xf numFmtId="166" fontId="14" fillId="0" borderId="0" xfId="0" applyNumberFormat="1" applyFont="1" applyAlignment="1">
      <alignment horizontal="right" vertical="top"/>
    </xf>
    <xf numFmtId="166" fontId="14" fillId="0" borderId="12" xfId="0" applyNumberFormat="1" applyFont="1" applyBorder="1" applyAlignment="1">
      <alignment vertical="top"/>
    </xf>
    <xf numFmtId="166" fontId="14" fillId="0" borderId="12" xfId="0" applyNumberFormat="1" applyFont="1" applyBorder="1" applyAlignment="1">
      <alignment horizontal="right" vertical="top"/>
    </xf>
    <xf numFmtId="166" fontId="14" fillId="0" borderId="3" xfId="0" applyNumberFormat="1" applyFont="1" applyBorder="1" applyAlignment="1">
      <alignment vertical="top"/>
    </xf>
    <xf numFmtId="169" fontId="14" fillId="0" borderId="0" xfId="0" applyNumberFormat="1" applyFont="1" applyAlignment="1">
      <alignment vertical="top"/>
    </xf>
    <xf numFmtId="169" fontId="14" fillId="0" borderId="0" xfId="0" applyNumberFormat="1" applyFont="1" applyAlignment="1">
      <alignment horizontal="right" vertical="top"/>
    </xf>
    <xf numFmtId="169" fontId="14" fillId="0" borderId="11" xfId="0" applyNumberFormat="1" applyFont="1" applyBorder="1" applyAlignment="1">
      <alignment vertical="top"/>
    </xf>
    <xf numFmtId="169" fontId="14" fillId="0" borderId="11" xfId="0" applyNumberFormat="1" applyFont="1" applyBorder="1" applyAlignment="1">
      <alignment horizontal="right" vertical="top"/>
    </xf>
    <xf numFmtId="0" fontId="14" fillId="0" borderId="0" xfId="0" applyFont="1" applyAlignment="1">
      <alignment vertical="top" wrapText="1"/>
    </xf>
    <xf numFmtId="168" fontId="14" fillId="0" borderId="0" xfId="0" applyNumberFormat="1" applyFont="1" applyAlignment="1">
      <alignment vertical="top" wrapText="1"/>
    </xf>
    <xf numFmtId="168" fontId="14" fillId="0" borderId="0" xfId="0" applyNumberFormat="1" applyFont="1" applyAlignment="1">
      <alignment horizontal="right" vertical="top" wrapText="1"/>
    </xf>
    <xf numFmtId="168" fontId="14" fillId="0" borderId="11" xfId="0" applyNumberFormat="1" applyFont="1" applyBorder="1" applyAlignment="1">
      <alignment vertical="top"/>
    </xf>
    <xf numFmtId="170" fontId="14" fillId="0" borderId="0" xfId="0" applyNumberFormat="1" applyFont="1" applyAlignment="1">
      <alignment vertical="top"/>
    </xf>
    <xf numFmtId="170" fontId="14" fillId="0" borderId="0" xfId="0" applyNumberFormat="1" applyFont="1" applyAlignment="1">
      <alignment horizontal="right" vertical="top"/>
    </xf>
    <xf numFmtId="170" fontId="14" fillId="0" borderId="11" xfId="0" applyNumberFormat="1" applyFont="1" applyBorder="1" applyAlignment="1">
      <alignment vertical="top"/>
    </xf>
    <xf numFmtId="170" fontId="14" fillId="0" borderId="11" xfId="0" applyNumberFormat="1" applyFont="1" applyBorder="1" applyAlignment="1">
      <alignment horizontal="right" vertical="top"/>
    </xf>
    <xf numFmtId="170" fontId="14" fillId="0" borderId="12" xfId="0" applyNumberFormat="1" applyFont="1" applyBorder="1" applyAlignment="1">
      <alignment vertical="top"/>
    </xf>
    <xf numFmtId="172" fontId="14" fillId="0" borderId="0" xfId="0" applyNumberFormat="1" applyFont="1" applyAlignment="1">
      <alignment vertical="top"/>
    </xf>
    <xf numFmtId="170" fontId="14" fillId="0" borderId="0" xfId="0" applyNumberFormat="1" applyFont="1" applyFill="1" applyAlignment="1">
      <alignment vertical="top"/>
    </xf>
    <xf numFmtId="172" fontId="14" fillId="0" borderId="0" xfId="0" applyNumberFormat="1" applyFont="1" applyAlignment="1">
      <alignment horizontal="right" vertical="top"/>
    </xf>
    <xf numFmtId="171" fontId="14" fillId="0" borderId="12" xfId="0" applyNumberFormat="1" applyFont="1" applyBorder="1" applyAlignment="1">
      <alignment horizontal="center" vertical="top"/>
    </xf>
    <xf numFmtId="171" fontId="14" fillId="0" borderId="12" xfId="0" applyNumberFormat="1" applyFont="1" applyBorder="1" applyAlignment="1">
      <alignment horizontal="center" vertical="top" wrapText="1"/>
    </xf>
    <xf numFmtId="172" fontId="14" fillId="0" borderId="11" xfId="0" applyNumberFormat="1" applyFont="1" applyBorder="1" applyAlignment="1">
      <alignment vertical="top"/>
    </xf>
    <xf numFmtId="0" fontId="14" fillId="0" borderId="12" xfId="0" applyNumberFormat="1" applyFont="1" applyBorder="1" applyAlignment="1">
      <alignment horizontal="center" vertical="top" wrapText="1"/>
    </xf>
    <xf numFmtId="170" fontId="13" fillId="0" borderId="0" xfId="0" applyNumberFormat="1" applyFont="1"/>
    <xf numFmtId="171" fontId="14" fillId="0" borderId="11" xfId="0" applyNumberFormat="1" applyFont="1" applyBorder="1" applyAlignment="1">
      <alignment vertical="top"/>
    </xf>
    <xf numFmtId="171" fontId="14" fillId="0" borderId="11" xfId="0" applyNumberFormat="1" applyFont="1" applyBorder="1" applyAlignment="1">
      <alignment horizontal="right" vertical="top"/>
    </xf>
    <xf numFmtId="41" fontId="0" fillId="0" borderId="0" xfId="0" applyNumberFormat="1"/>
    <xf numFmtId="0" fontId="8" fillId="0" borderId="17" xfId="0" applyFont="1" applyBorder="1" applyAlignment="1">
      <alignment vertical="center"/>
    </xf>
    <xf numFmtId="0" fontId="8" fillId="0" borderId="0" xfId="0" applyFont="1" applyAlignment="1">
      <alignment vertical="center"/>
    </xf>
    <xf numFmtId="41" fontId="8" fillId="0" borderId="0" xfId="0" applyNumberFormat="1" applyFont="1" applyAlignment="1">
      <alignment vertical="center"/>
    </xf>
    <xf numFmtId="41" fontId="8" fillId="0" borderId="18" xfId="0" applyNumberFormat="1" applyFont="1" applyBorder="1" applyAlignment="1">
      <alignment horizontal="right" vertical="center"/>
    </xf>
    <xf numFmtId="0" fontId="8" fillId="0" borderId="0" xfId="0" applyFont="1" applyAlignment="1">
      <alignment horizontal="center" vertical="center"/>
    </xf>
    <xf numFmtId="41" fontId="8" fillId="0" borderId="11" xfId="0" applyNumberFormat="1" applyFont="1" applyBorder="1" applyAlignment="1">
      <alignment horizontal="center" vertical="center"/>
    </xf>
    <xf numFmtId="41" fontId="8" fillId="0" borderId="6" xfId="0" applyNumberFormat="1" applyFont="1" applyBorder="1" applyAlignment="1">
      <alignment horizontal="center" vertical="center" wrapText="1"/>
    </xf>
    <xf numFmtId="41" fontId="8" fillId="0" borderId="18" xfId="0" applyNumberFormat="1" applyFont="1" applyBorder="1" applyAlignment="1">
      <alignment vertical="center" wrapText="1"/>
    </xf>
    <xf numFmtId="166" fontId="8" fillId="0" borderId="0" xfId="0" applyNumberFormat="1" applyFont="1" applyAlignment="1">
      <alignment horizontal="right" vertical="center"/>
    </xf>
    <xf numFmtId="166" fontId="8" fillId="0" borderId="18" xfId="0" applyNumberFormat="1" applyFont="1" applyBorder="1" applyAlignment="1">
      <alignment horizontal="right" vertical="center"/>
    </xf>
    <xf numFmtId="0" fontId="8" fillId="0" borderId="17" xfId="0" applyFont="1" applyBorder="1" applyAlignment="1">
      <alignment vertical="center" wrapText="1"/>
    </xf>
    <xf numFmtId="0" fontId="8" fillId="0" borderId="0" xfId="0" applyFont="1" applyAlignment="1">
      <alignment vertical="center" wrapText="1"/>
    </xf>
    <xf numFmtId="166" fontId="8" fillId="0" borderId="0" xfId="0" applyNumberFormat="1" applyFont="1" applyAlignment="1">
      <alignment horizontal="right" vertical="center" wrapText="1"/>
    </xf>
    <xf numFmtId="166" fontId="8" fillId="0" borderId="18" xfId="0" applyNumberFormat="1" applyFont="1" applyBorder="1" applyAlignment="1">
      <alignment horizontal="right" vertical="center" wrapText="1"/>
    </xf>
    <xf numFmtId="166" fontId="8" fillId="0" borderId="11" xfId="0" applyNumberFormat="1" applyFont="1" applyBorder="1" applyAlignment="1">
      <alignment horizontal="right" vertical="center"/>
    </xf>
    <xf numFmtId="41" fontId="8" fillId="0" borderId="0" xfId="0" applyNumberFormat="1" applyFont="1" applyAlignment="1">
      <alignment horizontal="right" vertical="center"/>
    </xf>
    <xf numFmtId="41" fontId="8" fillId="0" borderId="0" xfId="0" applyNumberFormat="1" applyFont="1" applyAlignment="1">
      <alignment horizontal="right" vertical="center" wrapText="1"/>
    </xf>
    <xf numFmtId="41" fontId="8" fillId="0" borderId="18" xfId="0" applyNumberFormat="1" applyFont="1" applyBorder="1" applyAlignment="1">
      <alignment horizontal="right" vertical="center" wrapText="1"/>
    </xf>
    <xf numFmtId="41" fontId="8" fillId="0" borderId="11" xfId="0" applyNumberFormat="1" applyFont="1" applyBorder="1" applyAlignment="1">
      <alignment horizontal="right" vertical="center" wrapText="1"/>
    </xf>
    <xf numFmtId="41" fontId="8" fillId="0" borderId="11" xfId="0" applyNumberFormat="1" applyFont="1" applyBorder="1" applyAlignment="1">
      <alignment horizontal="right" vertical="center"/>
    </xf>
    <xf numFmtId="41" fontId="8" fillId="0" borderId="12" xfId="0" applyNumberFormat="1" applyFont="1" applyBorder="1" applyAlignment="1">
      <alignment horizontal="right" vertical="center"/>
    </xf>
    <xf numFmtId="166" fontId="8" fillId="0" borderId="6" xfId="0" applyNumberFormat="1" applyFont="1" applyBorder="1" applyAlignment="1">
      <alignment horizontal="right" vertical="center"/>
    </xf>
    <xf numFmtId="0" fontId="8" fillId="0" borderId="5" xfId="0" applyFont="1" applyBorder="1" applyAlignment="1">
      <alignment vertical="center"/>
    </xf>
    <xf numFmtId="0" fontId="8" fillId="0" borderId="11" xfId="0" applyFont="1" applyBorder="1" applyAlignment="1">
      <alignment vertical="center"/>
    </xf>
    <xf numFmtId="0" fontId="0" fillId="0" borderId="0" xfId="0" applyFill="1" applyAlignment="1"/>
    <xf numFmtId="0" fontId="0" fillId="0" borderId="0" xfId="0" applyFill="1" applyAlignment="1">
      <alignment wrapText="1"/>
    </xf>
    <xf numFmtId="0" fontId="0" fillId="0" borderId="0" xfId="0" applyFont="1" applyFill="1" applyAlignment="1">
      <alignment wrapText="1"/>
    </xf>
    <xf numFmtId="0" fontId="15" fillId="0" borderId="0" xfId="0" applyFont="1" applyFill="1" applyAlignment="1">
      <alignment wrapText="1"/>
    </xf>
    <xf numFmtId="0" fontId="16" fillId="0" borderId="0" xfId="0" applyFont="1" applyAlignment="1">
      <alignment vertical="center"/>
    </xf>
    <xf numFmtId="0" fontId="16" fillId="0" borderId="0" xfId="0" applyFont="1" applyAlignment="1">
      <alignment vertical="center" wrapText="1"/>
    </xf>
    <xf numFmtId="41" fontId="16" fillId="0" borderId="0" xfId="0" applyNumberFormat="1" applyFont="1" applyAlignment="1">
      <alignment vertical="center"/>
    </xf>
    <xf numFmtId="0" fontId="0" fillId="0" borderId="0" xfId="0" applyFont="1" applyAlignment="1">
      <alignment vertical="center"/>
    </xf>
    <xf numFmtId="0" fontId="0" fillId="0" borderId="0" xfId="0" applyFont="1" applyAlignment="1">
      <alignment vertical="center" wrapText="1"/>
    </xf>
    <xf numFmtId="41" fontId="0" fillId="0" borderId="0" xfId="0" applyNumberFormat="1" applyFont="1" applyAlignment="1">
      <alignment vertical="center"/>
    </xf>
    <xf numFmtId="0" fontId="0" fillId="0" borderId="4" xfId="0" applyFont="1" applyBorder="1" applyAlignment="1">
      <alignment horizontal="center" vertical="center" wrapText="1"/>
    </xf>
    <xf numFmtId="0" fontId="0" fillId="0" borderId="4" xfId="0" applyFont="1" applyBorder="1" applyAlignment="1">
      <alignment horizontal="center" vertical="center"/>
    </xf>
    <xf numFmtId="41" fontId="0" fillId="0" borderId="4" xfId="0" applyNumberFormat="1" applyFont="1" applyBorder="1" applyAlignment="1">
      <alignment horizontal="center" vertical="center" wrapText="1"/>
    </xf>
    <xf numFmtId="41" fontId="0" fillId="0" borderId="4" xfId="0" applyNumberFormat="1" applyFont="1" applyBorder="1" applyAlignment="1">
      <alignment horizontal="center" vertical="center"/>
    </xf>
    <xf numFmtId="0" fontId="0" fillId="0" borderId="4" xfId="0" applyFont="1" applyBorder="1" applyAlignment="1">
      <alignment vertical="center"/>
    </xf>
    <xf numFmtId="0" fontId="0" fillId="0" borderId="7" xfId="0" applyFont="1" applyBorder="1" applyAlignment="1">
      <alignment vertical="center"/>
    </xf>
    <xf numFmtId="41" fontId="0" fillId="0" borderId="4" xfId="2" applyFont="1" applyBorder="1" applyAlignment="1">
      <alignment vertical="center"/>
    </xf>
    <xf numFmtId="41" fontId="0" fillId="0" borderId="4" xfId="0" applyNumberFormat="1" applyFont="1" applyBorder="1" applyAlignment="1">
      <alignment vertical="center"/>
    </xf>
    <xf numFmtId="0" fontId="0" fillId="0" borderId="4" xfId="0" applyFont="1" applyBorder="1" applyAlignment="1">
      <alignment horizontal="left" vertical="center"/>
    </xf>
    <xf numFmtId="0" fontId="0" fillId="0" borderId="7" xfId="0" applyFont="1" applyBorder="1" applyAlignment="1">
      <alignment horizontal="left" vertical="center"/>
    </xf>
    <xf numFmtId="41" fontId="0" fillId="0" borderId="4" xfId="2" applyNumberFormat="1" applyFont="1" applyBorder="1" applyAlignment="1">
      <alignment vertical="center"/>
    </xf>
    <xf numFmtId="0" fontId="0" fillId="0" borderId="4" xfId="0" applyFont="1" applyBorder="1" applyAlignment="1">
      <alignment vertical="center" wrapText="1"/>
    </xf>
    <xf numFmtId="0" fontId="15" fillId="0" borderId="4" xfId="0" applyFont="1" applyBorder="1" applyAlignment="1">
      <alignment horizontal="left" vertical="center"/>
    </xf>
    <xf numFmtId="0" fontId="15" fillId="0" borderId="7" xfId="0" applyFont="1" applyBorder="1" applyAlignment="1">
      <alignment horizontal="left" vertical="center"/>
    </xf>
    <xf numFmtId="0" fontId="15" fillId="0" borderId="4" xfId="0" applyFont="1" applyBorder="1" applyAlignment="1">
      <alignment vertical="center"/>
    </xf>
    <xf numFmtId="41" fontId="15" fillId="0" borderId="4" xfId="2" applyFont="1" applyBorder="1" applyAlignment="1">
      <alignment vertical="center"/>
    </xf>
    <xf numFmtId="171" fontId="15" fillId="0" borderId="4" xfId="2" applyNumberFormat="1" applyFont="1" applyBorder="1" applyAlignment="1">
      <alignment vertical="center"/>
    </xf>
    <xf numFmtId="41" fontId="15" fillId="0" borderId="4" xfId="2" applyNumberFormat="1" applyFont="1" applyBorder="1" applyAlignment="1">
      <alignment vertical="center"/>
    </xf>
    <xf numFmtId="0" fontId="15" fillId="0" borderId="4" xfId="0" applyFont="1" applyFill="1" applyBorder="1" applyAlignment="1">
      <alignment horizontal="left" vertical="center"/>
    </xf>
    <xf numFmtId="0" fontId="15" fillId="0" borderId="7" xfId="0" applyFont="1" applyFill="1" applyBorder="1" applyAlignment="1">
      <alignment horizontal="left" vertical="center"/>
    </xf>
    <xf numFmtId="0" fontId="15" fillId="0" borderId="4" xfId="0" applyFont="1" applyFill="1" applyBorder="1" applyAlignment="1">
      <alignment vertical="center"/>
    </xf>
    <xf numFmtId="41" fontId="15" fillId="0" borderId="4" xfId="2" applyFont="1" applyFill="1" applyBorder="1" applyAlignment="1">
      <alignment vertical="center"/>
    </xf>
    <xf numFmtId="41" fontId="15" fillId="0" borderId="4" xfId="2" applyNumberFormat="1" applyFont="1" applyFill="1" applyBorder="1" applyAlignment="1">
      <alignment vertical="center"/>
    </xf>
    <xf numFmtId="0" fontId="0" fillId="0" borderId="4"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4" xfId="0" applyFont="1" applyFill="1" applyBorder="1" applyAlignment="1">
      <alignment vertical="center" wrapText="1"/>
    </xf>
    <xf numFmtId="41" fontId="0" fillId="0" borderId="4" xfId="2" applyFont="1" applyFill="1" applyBorder="1" applyAlignment="1">
      <alignment vertical="center" wrapText="1"/>
    </xf>
    <xf numFmtId="41" fontId="0" fillId="0" borderId="4" xfId="2" applyNumberFormat="1" applyFont="1" applyFill="1" applyBorder="1" applyAlignment="1">
      <alignment vertical="center" wrapText="1"/>
    </xf>
    <xf numFmtId="0" fontId="8" fillId="0" borderId="4" xfId="0" applyFont="1" applyFill="1" applyBorder="1" applyAlignment="1">
      <alignment vertical="center" wrapText="1"/>
    </xf>
    <xf numFmtId="0" fontId="15" fillId="0" borderId="4"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15" fillId="0" borderId="4" xfId="0" applyFont="1" applyFill="1" applyBorder="1" applyAlignment="1">
      <alignment vertical="center" wrapText="1"/>
    </xf>
    <xf numFmtId="41" fontId="15" fillId="0" borderId="4" xfId="2" applyFont="1" applyFill="1" applyBorder="1" applyAlignment="1">
      <alignment vertical="center" wrapText="1"/>
    </xf>
    <xf numFmtId="41" fontId="15" fillId="0" borderId="4" xfId="2" applyNumberFormat="1" applyFont="1" applyFill="1" applyBorder="1" applyAlignment="1">
      <alignment vertical="center" wrapText="1"/>
    </xf>
    <xf numFmtId="171" fontId="0" fillId="0" borderId="4" xfId="2" applyNumberFormat="1" applyFont="1" applyBorder="1" applyAlignment="1">
      <alignment vertical="center"/>
    </xf>
    <xf numFmtId="9" fontId="0" fillId="0" borderId="4" xfId="4" applyFont="1" applyBorder="1" applyAlignment="1">
      <alignment vertical="center"/>
    </xf>
    <xf numFmtId="41" fontId="0" fillId="0" borderId="0" xfId="0" applyNumberFormat="1" applyAlignment="1"/>
    <xf numFmtId="9" fontId="15" fillId="0" borderId="4" xfId="4" applyFont="1" applyBorder="1" applyAlignment="1">
      <alignment vertical="center"/>
    </xf>
    <xf numFmtId="9" fontId="15" fillId="0" borderId="4" xfId="4" applyFont="1" applyFill="1" applyBorder="1" applyAlignment="1">
      <alignment vertical="center"/>
    </xf>
    <xf numFmtId="9" fontId="0" fillId="0" borderId="4" xfId="4" applyFont="1" applyFill="1" applyBorder="1" applyAlignment="1">
      <alignment vertical="center" wrapText="1"/>
    </xf>
    <xf numFmtId="171" fontId="0" fillId="0" borderId="4" xfId="2" applyNumberFormat="1" applyFont="1" applyFill="1" applyBorder="1" applyAlignment="1">
      <alignment vertical="center" wrapText="1"/>
    </xf>
    <xf numFmtId="9" fontId="15" fillId="0" borderId="4" xfId="4" applyFont="1" applyFill="1" applyBorder="1" applyAlignment="1">
      <alignment vertical="center" wrapText="1"/>
    </xf>
    <xf numFmtId="171" fontId="15" fillId="0" borderId="4" xfId="2" applyNumberFormat="1" applyFont="1" applyFill="1" applyBorder="1" applyAlignment="1">
      <alignment vertical="center" wrapText="1"/>
    </xf>
    <xf numFmtId="0" fontId="17" fillId="0" borderId="4"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4" xfId="0" applyFont="1" applyFill="1" applyBorder="1" applyAlignment="1">
      <alignment vertical="center" wrapText="1"/>
    </xf>
    <xf numFmtId="41" fontId="17" fillId="0" borderId="4" xfId="2" applyFont="1" applyFill="1" applyBorder="1" applyAlignment="1">
      <alignment vertical="center" wrapText="1"/>
    </xf>
    <xf numFmtId="41" fontId="17" fillId="0" borderId="4" xfId="2" applyNumberFormat="1" applyFont="1" applyFill="1" applyBorder="1" applyAlignment="1">
      <alignment vertical="center" wrapText="1"/>
    </xf>
    <xf numFmtId="9" fontId="17" fillId="0" borderId="4" xfId="4" applyFont="1" applyFill="1" applyBorder="1" applyAlignment="1">
      <alignment vertical="center" wrapText="1"/>
    </xf>
    <xf numFmtId="41" fontId="0" fillId="0" borderId="0" xfId="2" applyFont="1" applyAlignment="1">
      <alignment vertical="center"/>
    </xf>
    <xf numFmtId="43" fontId="0" fillId="0" borderId="0" xfId="0" applyNumberFormat="1" applyFont="1" applyAlignment="1">
      <alignment vertical="center"/>
    </xf>
    <xf numFmtId="41" fontId="19" fillId="0" borderId="0" xfId="0" applyNumberFormat="1" applyFont="1" applyAlignment="1">
      <alignment vertical="center"/>
    </xf>
    <xf numFmtId="0" fontId="19" fillId="0" borderId="0" xfId="0" applyFont="1" applyAlignment="1">
      <alignment vertical="center"/>
    </xf>
    <xf numFmtId="41" fontId="0" fillId="0" borderId="0" xfId="0" applyNumberFormat="1" applyFill="1" applyAlignment="1">
      <alignment wrapText="1"/>
    </xf>
    <xf numFmtId="0" fontId="0" fillId="0" borderId="7" xfId="0" quotePrefix="1" applyFont="1" applyFill="1" applyBorder="1" applyAlignment="1">
      <alignment horizontal="left" vertical="center" wrapText="1"/>
    </xf>
    <xf numFmtId="170" fontId="14" fillId="0" borderId="0" xfId="0" applyNumberFormat="1" applyFont="1" applyFill="1" applyAlignment="1">
      <alignment horizontal="right" vertical="top"/>
    </xf>
    <xf numFmtId="41" fontId="8" fillId="0" borderId="0" xfId="0" applyNumberFormat="1" applyFont="1" applyFill="1" applyAlignment="1">
      <alignment horizontal="right" vertical="center"/>
    </xf>
    <xf numFmtId="41" fontId="8" fillId="0" borderId="0" xfId="0" applyNumberFormat="1" applyFont="1" applyFill="1" applyAlignment="1">
      <alignment horizontal="right" vertical="center" wrapText="1"/>
    </xf>
    <xf numFmtId="41" fontId="8" fillId="0" borderId="11" xfId="0" applyNumberFormat="1" applyFont="1" applyFill="1" applyBorder="1" applyAlignment="1">
      <alignment horizontal="right" vertical="center" wrapText="1"/>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0" fontId="0" fillId="0" borderId="0" xfId="0" applyFont="1" applyAlignment="1">
      <alignment horizontal="left" vertical="center"/>
    </xf>
    <xf numFmtId="0" fontId="0" fillId="0" borderId="11" xfId="0" applyFont="1" applyBorder="1" applyAlignment="1">
      <alignment horizontal="left" vertical="center"/>
    </xf>
    <xf numFmtId="0" fontId="0" fillId="0" borderId="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8"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12" fillId="0" borderId="3" xfId="0" applyFont="1" applyBorder="1" applyAlignment="1">
      <alignment horizontal="center" vertical="center"/>
    </xf>
    <xf numFmtId="41" fontId="12" fillId="0" borderId="3" xfId="0" applyNumberFormat="1" applyFont="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center" wrapText="1"/>
    </xf>
    <xf numFmtId="0" fontId="11" fillId="0" borderId="14" xfId="0" applyFont="1" applyBorder="1" applyAlignment="1">
      <alignment horizontal="center" vertical="center" wrapText="1"/>
    </xf>
    <xf numFmtId="41" fontId="11" fillId="0" borderId="14" xfId="0" applyNumberFormat="1" applyFont="1" applyBorder="1" applyAlignment="1">
      <alignment horizontal="center" vertical="center" wrapText="1"/>
    </xf>
    <xf numFmtId="0" fontId="11" fillId="0" borderId="15" xfId="0" applyFont="1" applyBorder="1" applyAlignment="1">
      <alignment horizontal="center" vertical="center" wrapText="1"/>
    </xf>
    <xf numFmtId="41" fontId="11" fillId="0" borderId="15" xfId="0" applyNumberFormat="1" applyFont="1" applyBorder="1" applyAlignment="1">
      <alignment horizontal="center" vertical="center" wrapText="1"/>
    </xf>
    <xf numFmtId="0" fontId="11" fillId="0" borderId="16" xfId="0" applyFont="1" applyBorder="1" applyAlignment="1">
      <alignment horizontal="center" vertical="center" wrapText="1"/>
    </xf>
    <xf numFmtId="41" fontId="11" fillId="0" borderId="16" xfId="0" applyNumberFormat="1" applyFont="1" applyBorder="1" applyAlignment="1">
      <alignment horizontal="center" vertical="center" wrapText="1"/>
    </xf>
    <xf numFmtId="0" fontId="14" fillId="0" borderId="13" xfId="0" applyNumberFormat="1" applyFont="1" applyBorder="1" applyAlignment="1">
      <alignment horizontal="center" vertical="top" wrapText="1"/>
    </xf>
    <xf numFmtId="171" fontId="14" fillId="0" borderId="13" xfId="0" applyNumberFormat="1" applyFont="1" applyBorder="1" applyAlignment="1">
      <alignment horizontal="center" vertical="top" wrapText="1"/>
    </xf>
    <xf numFmtId="0" fontId="14" fillId="0" borderId="0" xfId="0" applyFont="1" applyAlignment="1">
      <alignment horizontal="left" vertical="top" wrapText="1"/>
    </xf>
    <xf numFmtId="0" fontId="14" fillId="0" borderId="0" xfId="0" applyFont="1" applyAlignment="1">
      <alignment vertical="top" wrapText="1"/>
    </xf>
    <xf numFmtId="0" fontId="14" fillId="0" borderId="0" xfId="0" applyFont="1" applyAlignment="1">
      <alignment horizontal="center" vertical="top" wrapText="1"/>
    </xf>
    <xf numFmtId="0" fontId="14" fillId="0" borderId="0" xfId="0" applyFont="1" applyAlignment="1">
      <alignment horizontal="center" vertical="top"/>
    </xf>
    <xf numFmtId="0" fontId="14" fillId="0" borderId="11" xfId="0" applyFont="1" applyBorder="1" applyAlignment="1">
      <alignment horizontal="center" vertical="top" wrapText="1"/>
    </xf>
    <xf numFmtId="0" fontId="8" fillId="0" borderId="0" xfId="0" applyFont="1" applyAlignment="1">
      <alignment horizontal="center" vertical="center" wrapText="1"/>
    </xf>
    <xf numFmtId="0" fontId="8" fillId="0" borderId="0" xfId="0" applyFont="1" applyAlignment="1">
      <alignment horizontal="center" wrapText="1"/>
    </xf>
    <xf numFmtId="0" fontId="11" fillId="0" borderId="0" xfId="0" applyFont="1" applyAlignment="1">
      <alignment horizontal="center" vertical="center" wrapText="1"/>
    </xf>
    <xf numFmtId="0" fontId="10" fillId="0" borderId="0" xfId="0" applyFont="1" applyAlignment="1">
      <alignment horizontal="center" vertical="center" wrapText="1"/>
    </xf>
    <xf numFmtId="0" fontId="8" fillId="0" borderId="4" xfId="0" applyFont="1" applyBorder="1" applyAlignment="1">
      <alignment horizontal="center" vertical="top"/>
    </xf>
    <xf numFmtId="0" fontId="9" fillId="0" borderId="7" xfId="0" applyFont="1" applyBorder="1" applyAlignment="1">
      <alignment horizontal="left" vertical="top" wrapText="1"/>
    </xf>
    <xf numFmtId="0" fontId="8" fillId="0" borderId="8" xfId="0" applyFont="1" applyBorder="1" applyAlignment="1">
      <alignment horizontal="left" vertical="top" wrapText="1"/>
    </xf>
    <xf numFmtId="0" fontId="9" fillId="0" borderId="4" xfId="0" applyFont="1" applyBorder="1" applyAlignment="1">
      <alignment horizontal="left" vertical="top" wrapText="1"/>
    </xf>
    <xf numFmtId="0" fontId="9" fillId="0" borderId="8" xfId="0" applyFont="1" applyBorder="1" applyAlignment="1">
      <alignment horizontal="left" vertical="top" wrapText="1"/>
    </xf>
    <xf numFmtId="0" fontId="8" fillId="0" borderId="0" xfId="0" applyFont="1" applyAlignment="1">
      <alignment horizontal="left" vertical="top"/>
    </xf>
    <xf numFmtId="0" fontId="8" fillId="0" borderId="8" xfId="0" applyFont="1" applyBorder="1" applyAlignment="1">
      <alignment horizontal="center" vertical="top"/>
    </xf>
    <xf numFmtId="0" fontId="8" fillId="0" borderId="10" xfId="0" applyFont="1" applyBorder="1" applyAlignment="1">
      <alignment horizontal="left" vertical="top" wrapText="1"/>
    </xf>
    <xf numFmtId="0" fontId="9" fillId="0" borderId="10" xfId="0" applyFont="1" applyBorder="1" applyAlignment="1">
      <alignment horizontal="left" vertical="top" wrapText="1"/>
    </xf>
    <xf numFmtId="0" fontId="8" fillId="0" borderId="0" xfId="0" applyFont="1" applyAlignment="1">
      <alignment horizontal="center" vertical="top" wrapText="1"/>
    </xf>
    <xf numFmtId="0" fontId="1" fillId="0" borderId="0" xfId="0" applyFont="1" applyFill="1" applyAlignment="1">
      <alignment horizontal="center" vertical="top" wrapText="1"/>
    </xf>
    <xf numFmtId="0" fontId="2" fillId="0" borderId="4" xfId="0" applyFont="1" applyFill="1" applyBorder="1" applyAlignment="1">
      <alignment horizontal="center" vertical="top" wrapText="1"/>
    </xf>
    <xf numFmtId="164" fontId="2" fillId="0" borderId="4" xfId="0" applyNumberFormat="1" applyFont="1" applyFill="1" applyBorder="1" applyAlignment="1">
      <alignment horizontal="center" vertical="top"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cellXfs>
  <cellStyles count="5">
    <cellStyle name="Comma" xfId="1" builtinId="3"/>
    <cellStyle name="Comma [0]" xfId="2" builtinId="6"/>
    <cellStyle name="Currency" xfId="3" builtinId="4"/>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1"/>
  <sheetViews>
    <sheetView topLeftCell="B13" workbookViewId="0">
      <pane ySplit="9" topLeftCell="A22" activePane="bottomLeft" state="frozen"/>
      <selection pane="bottomLeft" activeCell="H17" sqref="H17"/>
    </sheetView>
  </sheetViews>
  <sheetFormatPr defaultColWidth="9" defaultRowHeight="15.75" customHeight="1"/>
  <cols>
    <col min="1" max="3" width="3.85546875" customWidth="1"/>
    <col min="4" max="4" width="41.42578125" customWidth="1"/>
    <col min="5" max="5" width="27.5703125" customWidth="1"/>
    <col min="6" max="7" width="8.85546875" hidden="1" customWidth="1"/>
    <col min="8" max="8" width="14.140625" style="122" customWidth="1"/>
    <col min="9" max="9" width="8.85546875" hidden="1" customWidth="1"/>
    <col min="10" max="10" width="8.42578125" hidden="1" customWidth="1"/>
    <col min="11" max="11" width="14.28515625" style="122" customWidth="1"/>
    <col min="12" max="12" width="9" hidden="1" customWidth="1"/>
    <col min="13" max="13" width="15" style="122" customWidth="1"/>
    <col min="14" max="14" width="14.42578125" style="122" customWidth="1"/>
    <col min="15" max="15" width="12.7109375" style="122" customWidth="1"/>
    <col min="16" max="16" width="11.28515625" customWidth="1"/>
    <col min="17" max="19" width="20.7109375" customWidth="1"/>
  </cols>
  <sheetData>
    <row r="1" spans="1:16" ht="15.75" customHeight="1">
      <c r="A1" s="151" t="s">
        <v>0</v>
      </c>
      <c r="B1" s="151"/>
      <c r="C1" s="151"/>
      <c r="D1" s="151"/>
      <c r="E1" s="151"/>
      <c r="F1" s="151"/>
      <c r="G1" s="152"/>
      <c r="H1" s="153"/>
      <c r="I1" s="151"/>
      <c r="J1" s="152"/>
      <c r="K1" s="153"/>
      <c r="L1" s="151"/>
      <c r="M1" s="153"/>
      <c r="N1" s="153"/>
      <c r="O1" s="153"/>
      <c r="P1" s="151"/>
    </row>
    <row r="2" spans="1:16" ht="15.75" customHeight="1">
      <c r="A2" s="151"/>
      <c r="B2" s="151"/>
      <c r="C2" s="151"/>
      <c r="D2" s="151"/>
      <c r="E2" s="151"/>
      <c r="F2" s="151"/>
      <c r="G2" s="152"/>
      <c r="H2" s="153"/>
      <c r="I2" s="151"/>
      <c r="J2" s="152"/>
      <c r="K2" s="153"/>
      <c r="L2" s="151"/>
      <c r="M2" s="153"/>
      <c r="N2" s="153"/>
      <c r="O2" s="153"/>
      <c r="P2" s="151"/>
    </row>
    <row r="3" spans="1:16" ht="15.75" customHeight="1">
      <c r="A3" s="154"/>
      <c r="B3" s="154"/>
      <c r="C3" s="154"/>
      <c r="D3" s="154"/>
      <c r="E3" s="154"/>
      <c r="F3" s="154"/>
      <c r="G3" s="155"/>
      <c r="H3" s="156"/>
      <c r="I3" s="154"/>
      <c r="J3" s="155"/>
      <c r="K3" s="156"/>
      <c r="L3" s="154"/>
      <c r="M3" s="156" t="s">
        <v>1</v>
      </c>
      <c r="N3" s="156"/>
      <c r="O3" s="156"/>
      <c r="P3" s="156"/>
    </row>
    <row r="4" spans="1:16" ht="15.75" customHeight="1">
      <c r="A4" s="154"/>
      <c r="B4" s="154"/>
      <c r="C4" s="154"/>
      <c r="D4" s="154"/>
      <c r="E4" s="154"/>
      <c r="F4" s="154"/>
      <c r="G4" s="155"/>
      <c r="H4" s="156"/>
      <c r="I4" s="154"/>
      <c r="J4" s="155"/>
      <c r="K4" s="156"/>
      <c r="L4" s="154"/>
      <c r="M4" s="156" t="s">
        <v>2</v>
      </c>
      <c r="N4" s="156"/>
      <c r="O4" s="156"/>
      <c r="P4" s="156"/>
    </row>
    <row r="5" spans="1:16" ht="15.75" customHeight="1">
      <c r="A5" s="154"/>
      <c r="B5" s="154"/>
      <c r="C5" s="154"/>
      <c r="D5" s="154"/>
      <c r="E5" s="154"/>
      <c r="F5" s="154"/>
      <c r="G5" s="155"/>
      <c r="H5" s="156"/>
      <c r="I5" s="154"/>
      <c r="J5" s="155"/>
      <c r="K5" s="156"/>
      <c r="L5" s="154"/>
      <c r="M5" s="156" t="s">
        <v>3</v>
      </c>
      <c r="N5" s="156"/>
      <c r="O5" s="156"/>
      <c r="P5" s="156"/>
    </row>
    <row r="6" spans="1:16" ht="15.75" customHeight="1">
      <c r="A6" s="154"/>
      <c r="B6" s="154"/>
      <c r="C6" s="154"/>
      <c r="D6" s="154"/>
      <c r="E6" s="154"/>
      <c r="F6" s="154"/>
      <c r="G6" s="155"/>
      <c r="H6" s="156"/>
      <c r="I6" s="154"/>
      <c r="J6" s="155"/>
      <c r="K6" s="156"/>
      <c r="L6" s="154"/>
      <c r="M6" s="156" t="s">
        <v>4</v>
      </c>
      <c r="N6" s="156"/>
      <c r="O6" s="156"/>
      <c r="P6" s="156"/>
    </row>
    <row r="7" spans="1:16" ht="15.75" customHeight="1">
      <c r="A7" s="154"/>
      <c r="B7" s="154"/>
      <c r="C7" s="154"/>
      <c r="D7" s="154"/>
      <c r="E7" s="154"/>
      <c r="F7" s="154"/>
      <c r="G7" s="155"/>
      <c r="H7" s="156"/>
      <c r="I7" s="154"/>
      <c r="J7" s="155"/>
      <c r="K7" s="156"/>
      <c r="L7" s="154"/>
      <c r="M7" s="156" t="s">
        <v>5</v>
      </c>
      <c r="N7" s="156"/>
      <c r="O7" s="156"/>
      <c r="P7" s="156"/>
    </row>
    <row r="8" spans="1:16" ht="15.75" customHeight="1">
      <c r="A8" s="154"/>
      <c r="B8" s="154"/>
      <c r="C8" s="154"/>
      <c r="D8" s="154"/>
      <c r="E8" s="154"/>
      <c r="F8" s="154"/>
      <c r="G8" s="155"/>
      <c r="H8" s="156"/>
      <c r="I8" s="154"/>
      <c r="J8" s="155"/>
      <c r="K8" s="156"/>
      <c r="L8" s="154"/>
      <c r="M8" s="156" t="s">
        <v>6</v>
      </c>
      <c r="N8" s="156"/>
      <c r="O8" s="156"/>
      <c r="P8" s="156"/>
    </row>
    <row r="9" spans="1:16" ht="15.75" customHeight="1">
      <c r="A9" s="154"/>
      <c r="B9" s="154"/>
      <c r="C9" s="154"/>
      <c r="D9" s="154"/>
      <c r="E9" s="154"/>
      <c r="F9" s="154"/>
      <c r="G9" s="155"/>
      <c r="H9" s="156"/>
      <c r="I9" s="154"/>
      <c r="J9" s="155"/>
      <c r="K9" s="156"/>
      <c r="L9" s="154"/>
      <c r="M9" s="156" t="s">
        <v>7</v>
      </c>
      <c r="N9" s="156"/>
      <c r="O9" s="156"/>
      <c r="P9" s="154"/>
    </row>
    <row r="10" spans="1:16" ht="15.75" customHeight="1">
      <c r="A10" s="232" t="s">
        <v>8</v>
      </c>
      <c r="B10" s="232"/>
      <c r="C10" s="232"/>
      <c r="D10" s="232"/>
      <c r="E10" s="232"/>
      <c r="F10" s="232"/>
      <c r="G10" s="232"/>
      <c r="H10" s="232"/>
      <c r="I10" s="232"/>
      <c r="J10" s="232"/>
      <c r="K10" s="232"/>
      <c r="L10" s="232"/>
      <c r="M10" s="232"/>
      <c r="N10" s="232"/>
      <c r="O10" s="232"/>
      <c r="P10" s="232"/>
    </row>
    <row r="11" spans="1:16" ht="15.75" customHeight="1">
      <c r="A11" s="233" t="s">
        <v>9</v>
      </c>
      <c r="B11" s="233"/>
      <c r="C11" s="233"/>
      <c r="D11" s="233"/>
      <c r="E11" s="233"/>
      <c r="F11" s="233"/>
      <c r="G11" s="233"/>
      <c r="H11" s="233"/>
      <c r="I11" s="233"/>
      <c r="J11" s="233"/>
      <c r="K11" s="233"/>
      <c r="L11" s="233"/>
      <c r="M11" s="233"/>
      <c r="N11" s="233"/>
      <c r="O11" s="233"/>
      <c r="P11" s="233"/>
    </row>
    <row r="12" spans="1:16" ht="15.75" customHeight="1">
      <c r="A12" s="233" t="s">
        <v>7</v>
      </c>
      <c r="B12" s="233"/>
      <c r="C12" s="233"/>
      <c r="D12" s="233"/>
      <c r="E12" s="233"/>
      <c r="F12" s="233"/>
      <c r="G12" s="233"/>
      <c r="H12" s="233"/>
      <c r="I12" s="233"/>
      <c r="J12" s="233"/>
      <c r="K12" s="233"/>
      <c r="L12" s="233"/>
      <c r="M12" s="233"/>
      <c r="N12" s="233"/>
      <c r="O12" s="233"/>
      <c r="P12" s="233"/>
    </row>
    <row r="13" spans="1:16" ht="22.5" customHeight="1">
      <c r="A13" s="154"/>
      <c r="B13" s="154"/>
      <c r="C13" s="154"/>
      <c r="D13" s="154"/>
      <c r="E13" s="154"/>
      <c r="F13" s="154"/>
      <c r="G13" s="155"/>
      <c r="H13" s="156"/>
      <c r="I13" s="154"/>
      <c r="J13" s="155"/>
      <c r="K13" s="156"/>
      <c r="L13" s="154"/>
      <c r="M13" s="156"/>
      <c r="N13" s="156"/>
      <c r="O13" s="156"/>
      <c r="P13" s="154"/>
    </row>
    <row r="14" spans="1:16" ht="15.75" customHeight="1">
      <c r="A14" s="220" t="s">
        <v>10</v>
      </c>
      <c r="B14" s="220"/>
      <c r="C14" s="220"/>
      <c r="D14" s="154" t="s">
        <v>11</v>
      </c>
      <c r="E14" s="154"/>
      <c r="F14" s="154"/>
      <c r="G14" s="155"/>
      <c r="H14" s="156"/>
      <c r="I14" s="154"/>
      <c r="J14" s="155"/>
      <c r="K14" s="156"/>
      <c r="L14" s="154"/>
      <c r="M14" s="156"/>
      <c r="N14" s="156"/>
      <c r="O14" s="156"/>
      <c r="P14" s="154"/>
    </row>
    <row r="15" spans="1:16" ht="15.75" customHeight="1">
      <c r="A15" s="220" t="s">
        <v>12</v>
      </c>
      <c r="B15" s="220"/>
      <c r="C15" s="220"/>
      <c r="D15" s="154" t="s">
        <v>13</v>
      </c>
      <c r="E15" s="154"/>
      <c r="F15" s="154"/>
      <c r="G15" s="155"/>
      <c r="H15" s="156"/>
      <c r="I15" s="154"/>
      <c r="J15" s="155"/>
      <c r="K15" s="156"/>
      <c r="L15" s="154"/>
      <c r="M15" s="156"/>
      <c r="N15" s="156"/>
      <c r="O15" s="156"/>
      <c r="P15" s="154"/>
    </row>
    <row r="16" spans="1:16" ht="15.75" customHeight="1">
      <c r="A16" s="220" t="s">
        <v>14</v>
      </c>
      <c r="B16" s="220"/>
      <c r="C16" s="220"/>
      <c r="D16" s="154" t="s">
        <v>15</v>
      </c>
      <c r="E16" s="154"/>
      <c r="F16" s="154"/>
      <c r="G16" s="155"/>
      <c r="H16" s="156"/>
      <c r="I16" s="154"/>
      <c r="J16" s="155"/>
      <c r="K16" s="156"/>
      <c r="L16" s="154"/>
      <c r="M16" s="156"/>
      <c r="N16" s="156"/>
      <c r="O16" s="156"/>
      <c r="P16" s="154"/>
    </row>
    <row r="17" spans="1:16" ht="15.75" customHeight="1">
      <c r="A17" s="221" t="s">
        <v>16</v>
      </c>
      <c r="B17" s="221"/>
      <c r="C17" s="221"/>
      <c r="D17" s="154" t="s">
        <v>17</v>
      </c>
      <c r="E17" s="154"/>
      <c r="F17" s="154"/>
      <c r="G17" s="155"/>
      <c r="H17" s="156"/>
      <c r="I17" s="154"/>
      <c r="J17" s="155"/>
      <c r="K17" s="156"/>
      <c r="L17" s="154"/>
      <c r="M17" s="156"/>
      <c r="N17" s="156"/>
      <c r="O17" s="156"/>
      <c r="P17" s="154"/>
    </row>
    <row r="18" spans="1:16" ht="15.75" customHeight="1">
      <c r="A18" s="226" t="s">
        <v>18</v>
      </c>
      <c r="B18" s="227"/>
      <c r="C18" s="227"/>
      <c r="D18" s="222" t="s">
        <v>19</v>
      </c>
      <c r="E18" s="222" t="s">
        <v>20</v>
      </c>
      <c r="F18" s="222" t="s">
        <v>21</v>
      </c>
      <c r="G18" s="222"/>
      <c r="H18" s="222"/>
      <c r="I18" s="222"/>
      <c r="J18" s="222"/>
      <c r="K18" s="222"/>
      <c r="L18" s="222"/>
      <c r="M18" s="223" t="s">
        <v>22</v>
      </c>
      <c r="N18" s="224"/>
      <c r="O18" s="224"/>
      <c r="P18" s="225"/>
    </row>
    <row r="19" spans="1:16" s="2" customFormat="1" ht="15.75" customHeight="1">
      <c r="A19" s="228"/>
      <c r="B19" s="229"/>
      <c r="C19" s="229"/>
      <c r="D19" s="222"/>
      <c r="E19" s="222"/>
      <c r="F19" s="216" t="s">
        <v>23</v>
      </c>
      <c r="G19" s="216"/>
      <c r="H19" s="216"/>
      <c r="I19" s="216" t="s">
        <v>24</v>
      </c>
      <c r="J19" s="216"/>
      <c r="K19" s="216"/>
      <c r="L19" s="216"/>
      <c r="M19" s="159" t="s">
        <v>25</v>
      </c>
      <c r="N19" s="159" t="s">
        <v>26</v>
      </c>
      <c r="O19" s="159" t="s">
        <v>27</v>
      </c>
      <c r="P19" s="157" t="s">
        <v>28</v>
      </c>
    </row>
    <row r="20" spans="1:16" s="2" customFormat="1" ht="15.75" customHeight="1">
      <c r="A20" s="230"/>
      <c r="B20" s="231"/>
      <c r="C20" s="231"/>
      <c r="D20" s="222"/>
      <c r="E20" s="222"/>
      <c r="F20" s="158" t="s">
        <v>29</v>
      </c>
      <c r="G20" s="158" t="s">
        <v>30</v>
      </c>
      <c r="H20" s="159" t="s">
        <v>31</v>
      </c>
      <c r="I20" s="157" t="s">
        <v>29</v>
      </c>
      <c r="J20" s="157" t="s">
        <v>30</v>
      </c>
      <c r="K20" s="159" t="s">
        <v>31</v>
      </c>
      <c r="L20" s="157" t="s">
        <v>32</v>
      </c>
      <c r="M20" s="160"/>
      <c r="N20" s="160"/>
      <c r="O20" s="160"/>
      <c r="P20" s="158"/>
    </row>
    <row r="21" spans="1:16" s="2" customFormat="1" ht="15.75" customHeight="1">
      <c r="A21" s="216">
        <v>1</v>
      </c>
      <c r="B21" s="216"/>
      <c r="C21" s="217"/>
      <c r="D21" s="158">
        <v>2</v>
      </c>
      <c r="E21" s="158">
        <v>3</v>
      </c>
      <c r="F21" s="158">
        <v>4</v>
      </c>
      <c r="G21" s="158">
        <v>5</v>
      </c>
      <c r="H21" s="160">
        <v>6</v>
      </c>
      <c r="I21" s="158">
        <v>7</v>
      </c>
      <c r="J21" s="158">
        <v>8</v>
      </c>
      <c r="K21" s="160">
        <v>9</v>
      </c>
      <c r="L21" s="158">
        <v>10</v>
      </c>
      <c r="M21" s="160">
        <v>11</v>
      </c>
      <c r="N21" s="160">
        <v>12</v>
      </c>
      <c r="O21" s="160">
        <v>13</v>
      </c>
      <c r="P21" s="158">
        <v>14</v>
      </c>
    </row>
    <row r="22" spans="1:16" s="2" customFormat="1" ht="15.75" customHeight="1">
      <c r="A22" s="161" t="s">
        <v>33</v>
      </c>
      <c r="B22" s="161" t="s">
        <v>34</v>
      </c>
      <c r="C22" s="162" t="s">
        <v>35</v>
      </c>
      <c r="D22" s="161"/>
      <c r="E22" s="161"/>
      <c r="F22" s="163"/>
      <c r="G22" s="161"/>
      <c r="H22" s="164"/>
      <c r="I22" s="161"/>
      <c r="J22" s="161"/>
      <c r="K22" s="167"/>
      <c r="L22" s="161"/>
      <c r="M22" s="167"/>
      <c r="N22" s="167"/>
      <c r="O22" s="167"/>
      <c r="P22" s="191"/>
    </row>
    <row r="23" spans="1:16" s="2" customFormat="1" ht="15.75" customHeight="1">
      <c r="A23" s="165">
        <v>4</v>
      </c>
      <c r="B23" s="165"/>
      <c r="C23" s="166"/>
      <c r="D23" s="161" t="s">
        <v>36</v>
      </c>
      <c r="E23" s="161"/>
      <c r="F23" s="163"/>
      <c r="G23" s="161"/>
      <c r="H23" s="164"/>
      <c r="I23" s="161"/>
      <c r="J23" s="161"/>
      <c r="K23" s="167"/>
      <c r="L23" s="161"/>
      <c r="M23" s="167"/>
      <c r="N23" s="167"/>
      <c r="O23" s="167"/>
      <c r="P23" s="191"/>
    </row>
    <row r="24" spans="1:16" s="2" customFormat="1" ht="15.75" customHeight="1">
      <c r="A24" s="165">
        <v>4</v>
      </c>
      <c r="B24" s="165">
        <v>1</v>
      </c>
      <c r="C24" s="166"/>
      <c r="D24" s="161" t="s">
        <v>37</v>
      </c>
      <c r="E24" s="161"/>
      <c r="F24" s="163">
        <v>1</v>
      </c>
      <c r="G24" s="161" t="s">
        <v>38</v>
      </c>
      <c r="H24" s="167">
        <v>95200000</v>
      </c>
      <c r="I24" s="163">
        <v>1</v>
      </c>
      <c r="J24" s="161" t="s">
        <v>38</v>
      </c>
      <c r="K24" s="167">
        <v>92815000</v>
      </c>
      <c r="L24" s="192">
        <f>K24/H24</f>
        <v>0.97494747899159695</v>
      </c>
      <c r="M24" s="167">
        <v>0</v>
      </c>
      <c r="N24" s="167">
        <v>0</v>
      </c>
      <c r="O24" s="167">
        <v>92815000</v>
      </c>
      <c r="P24" s="191">
        <v>0</v>
      </c>
    </row>
    <row r="25" spans="1:16" s="2" customFormat="1" ht="15.75" customHeight="1">
      <c r="A25" s="165">
        <v>4</v>
      </c>
      <c r="B25" s="165">
        <v>2</v>
      </c>
      <c r="C25" s="166"/>
      <c r="D25" s="161" t="s">
        <v>39</v>
      </c>
      <c r="E25" s="161"/>
      <c r="F25" s="163"/>
      <c r="G25" s="161"/>
      <c r="H25" s="167"/>
      <c r="I25" s="161"/>
      <c r="J25" s="161"/>
      <c r="K25" s="167"/>
      <c r="L25" s="161"/>
      <c r="M25" s="167"/>
      <c r="N25" s="167"/>
      <c r="O25" s="167"/>
      <c r="P25" s="191"/>
    </row>
    <row r="26" spans="1:16" s="2" customFormat="1" ht="15.75" customHeight="1">
      <c r="A26" s="165">
        <v>4</v>
      </c>
      <c r="B26" s="165">
        <v>2</v>
      </c>
      <c r="C26" s="166">
        <v>1</v>
      </c>
      <c r="D26" s="161" t="s">
        <v>40</v>
      </c>
      <c r="E26" s="161"/>
      <c r="F26" s="163">
        <v>1</v>
      </c>
      <c r="G26" s="161" t="s">
        <v>38</v>
      </c>
      <c r="H26" s="167">
        <v>1054111750</v>
      </c>
      <c r="I26" s="163">
        <v>1</v>
      </c>
      <c r="J26" s="161" t="s">
        <v>38</v>
      </c>
      <c r="K26" s="167">
        <v>1054111750</v>
      </c>
      <c r="L26" s="192">
        <f t="shared" ref="L26:L28" si="0">K26/H26</f>
        <v>1</v>
      </c>
      <c r="M26" s="167">
        <v>1054111750</v>
      </c>
      <c r="N26" s="167">
        <v>0</v>
      </c>
      <c r="O26" s="167">
        <v>0</v>
      </c>
      <c r="P26" s="191">
        <v>0</v>
      </c>
    </row>
    <row r="27" spans="1:16" s="2" customFormat="1" ht="15.75" customHeight="1">
      <c r="A27" s="165">
        <v>4</v>
      </c>
      <c r="B27" s="165">
        <v>2</v>
      </c>
      <c r="C27" s="166">
        <v>2</v>
      </c>
      <c r="D27" s="168" t="s">
        <v>41</v>
      </c>
      <c r="E27" s="161"/>
      <c r="F27" s="163">
        <v>1</v>
      </c>
      <c r="G27" s="161" t="s">
        <v>38</v>
      </c>
      <c r="H27" s="167">
        <v>83081600</v>
      </c>
      <c r="I27" s="163">
        <v>1</v>
      </c>
      <c r="J27" s="161" t="s">
        <v>38</v>
      </c>
      <c r="K27" s="167">
        <v>301573650</v>
      </c>
      <c r="L27" s="192">
        <f t="shared" si="0"/>
        <v>3.62984884739822</v>
      </c>
      <c r="M27" s="167">
        <v>0</v>
      </c>
      <c r="N27" s="167">
        <v>0</v>
      </c>
      <c r="O27" s="167">
        <v>301573650</v>
      </c>
      <c r="P27" s="191">
        <v>0</v>
      </c>
    </row>
    <row r="28" spans="1:16" s="2" customFormat="1" ht="15.75" customHeight="1">
      <c r="A28" s="165">
        <v>4</v>
      </c>
      <c r="B28" s="165">
        <v>2</v>
      </c>
      <c r="C28" s="166">
        <v>3</v>
      </c>
      <c r="D28" s="161" t="s">
        <v>42</v>
      </c>
      <c r="E28" s="161"/>
      <c r="F28" s="163">
        <v>1</v>
      </c>
      <c r="G28" s="161" t="s">
        <v>38</v>
      </c>
      <c r="H28" s="167">
        <v>593228900</v>
      </c>
      <c r="I28" s="163">
        <v>1</v>
      </c>
      <c r="J28" s="161" t="s">
        <v>38</v>
      </c>
      <c r="K28" s="167">
        <v>593228900</v>
      </c>
      <c r="L28" s="192">
        <f t="shared" si="0"/>
        <v>1</v>
      </c>
      <c r="M28" s="167">
        <v>0</v>
      </c>
      <c r="N28" s="167">
        <v>593228900</v>
      </c>
      <c r="O28" s="167">
        <v>0</v>
      </c>
      <c r="P28" s="191">
        <v>0</v>
      </c>
    </row>
    <row r="29" spans="1:16" s="2" customFormat="1" ht="15.75" customHeight="1">
      <c r="A29" s="165">
        <v>4</v>
      </c>
      <c r="B29" s="165">
        <v>2</v>
      </c>
      <c r="C29" s="166">
        <v>5</v>
      </c>
      <c r="D29" s="161" t="s">
        <v>43</v>
      </c>
      <c r="E29" s="161"/>
      <c r="F29" s="163">
        <v>1</v>
      </c>
      <c r="G29" s="161" t="s">
        <v>44</v>
      </c>
      <c r="H29" s="167">
        <v>0</v>
      </c>
      <c r="I29" s="163">
        <v>1</v>
      </c>
      <c r="J29" s="161" t="s">
        <v>38</v>
      </c>
      <c r="K29" s="167">
        <v>0</v>
      </c>
      <c r="L29" s="192"/>
      <c r="M29" s="167">
        <v>0</v>
      </c>
      <c r="N29" s="167">
        <v>0</v>
      </c>
      <c r="O29" s="167">
        <v>0</v>
      </c>
      <c r="P29" s="191">
        <v>0</v>
      </c>
    </row>
    <row r="30" spans="1:16" s="2" customFormat="1" ht="15.75" customHeight="1">
      <c r="A30" s="165">
        <v>4</v>
      </c>
      <c r="B30" s="165">
        <v>3</v>
      </c>
      <c r="C30" s="166"/>
      <c r="D30" s="161" t="s">
        <v>45</v>
      </c>
      <c r="E30" s="161"/>
      <c r="F30" s="163">
        <v>1</v>
      </c>
      <c r="G30" s="161" t="s">
        <v>38</v>
      </c>
      <c r="H30" s="167">
        <v>2000000</v>
      </c>
      <c r="I30" s="161">
        <v>1</v>
      </c>
      <c r="J30" s="161" t="s">
        <v>38</v>
      </c>
      <c r="K30" s="193">
        <v>26286229</v>
      </c>
      <c r="L30" s="161"/>
      <c r="M30" s="167">
        <v>0</v>
      </c>
      <c r="N30" s="167">
        <v>0</v>
      </c>
      <c r="O30" s="167">
        <v>26286229</v>
      </c>
      <c r="P30" s="191">
        <v>0</v>
      </c>
    </row>
    <row r="31" spans="1:16" s="2" customFormat="1" ht="15.75" customHeight="1">
      <c r="A31" s="165"/>
      <c r="B31" s="165"/>
      <c r="C31" s="166"/>
      <c r="D31" s="161"/>
      <c r="E31" s="161"/>
      <c r="F31" s="163"/>
      <c r="G31" s="161"/>
      <c r="H31" s="167"/>
      <c r="I31" s="163"/>
      <c r="J31" s="161"/>
      <c r="K31" s="167"/>
      <c r="L31" s="192"/>
      <c r="M31" s="167"/>
      <c r="N31" s="167"/>
      <c r="O31" s="167"/>
      <c r="P31" s="191">
        <v>0</v>
      </c>
    </row>
    <row r="32" spans="1:16" s="2" customFormat="1" ht="15.75" customHeight="1">
      <c r="A32" s="169"/>
      <c r="B32" s="169"/>
      <c r="C32" s="170"/>
      <c r="D32" s="171" t="s">
        <v>46</v>
      </c>
      <c r="E32" s="171"/>
      <c r="F32" s="172"/>
      <c r="G32" s="173"/>
      <c r="H32" s="174">
        <f>SUM(H24:H31)</f>
        <v>1827622250</v>
      </c>
      <c r="I32" s="173"/>
      <c r="J32" s="173"/>
      <c r="K32" s="174">
        <f>SUM(K24:K31)</f>
        <v>2068015529</v>
      </c>
      <c r="L32" s="194">
        <f>K32/H32</f>
        <v>1.1315333510521699</v>
      </c>
      <c r="M32" s="174">
        <f>SUM(M24:M31)</f>
        <v>1054111750</v>
      </c>
      <c r="N32" s="174">
        <f t="shared" ref="N32:P32" si="1">SUM(N24:N31)</f>
        <v>593228900</v>
      </c>
      <c r="O32" s="174">
        <f t="shared" si="1"/>
        <v>420674879</v>
      </c>
      <c r="P32" s="173">
        <f t="shared" si="1"/>
        <v>0</v>
      </c>
    </row>
    <row r="33" spans="1:17" s="2" customFormat="1" ht="15.75" customHeight="1">
      <c r="A33" s="165"/>
      <c r="B33" s="165"/>
      <c r="C33" s="166"/>
      <c r="D33" s="161"/>
      <c r="E33" s="161"/>
      <c r="F33" s="163"/>
      <c r="G33" s="161"/>
      <c r="H33" s="167"/>
      <c r="I33" s="161"/>
      <c r="J33" s="161"/>
      <c r="K33" s="167"/>
      <c r="L33" s="161"/>
      <c r="M33" s="167"/>
      <c r="N33" s="167"/>
      <c r="O33" s="167"/>
      <c r="P33" s="191"/>
    </row>
    <row r="34" spans="1:17" s="147" customFormat="1" ht="15.75" customHeight="1">
      <c r="A34" s="175" t="s">
        <v>47</v>
      </c>
      <c r="B34" s="175" t="s">
        <v>48</v>
      </c>
      <c r="C34" s="176" t="s">
        <v>48</v>
      </c>
      <c r="D34" s="177" t="s">
        <v>49</v>
      </c>
      <c r="E34" s="177"/>
      <c r="F34" s="178"/>
      <c r="G34" s="177"/>
      <c r="H34" s="179">
        <f>H35+H43+H48+H52+H65</f>
        <v>755863408</v>
      </c>
      <c r="I34" s="179"/>
      <c r="J34" s="179"/>
      <c r="K34" s="179">
        <f t="shared" ref="K34" si="2">K35+K43+K48+K52+K65</f>
        <v>729730794</v>
      </c>
      <c r="L34" s="195">
        <f t="shared" ref="L34:L97" si="3">K34/H34</f>
        <v>0.96542680367456002</v>
      </c>
      <c r="M34" s="179">
        <f>M35+M43+M48+M52+M65</f>
        <v>0</v>
      </c>
      <c r="N34" s="179">
        <f t="shared" ref="N34:P34" si="4">N35+N43+N48+N52+N65</f>
        <v>615078408</v>
      </c>
      <c r="O34" s="179">
        <f t="shared" si="4"/>
        <v>140785000</v>
      </c>
      <c r="P34" s="179">
        <f t="shared" si="4"/>
        <v>0</v>
      </c>
    </row>
    <row r="35" spans="1:17" s="147" customFormat="1" ht="15.75" customHeight="1">
      <c r="A35" s="175" t="s">
        <v>47</v>
      </c>
      <c r="B35" s="175" t="s">
        <v>47</v>
      </c>
      <c r="C35" s="176" t="s">
        <v>48</v>
      </c>
      <c r="D35" s="177" t="s">
        <v>50</v>
      </c>
      <c r="E35" s="177"/>
      <c r="F35" s="178"/>
      <c r="G35" s="177"/>
      <c r="H35" s="179">
        <f>SUM(H36:H42)</f>
        <v>531761400</v>
      </c>
      <c r="I35" s="179"/>
      <c r="J35" s="179"/>
      <c r="K35" s="179">
        <f t="shared" ref="K35" si="5">SUM(K36:K42)</f>
        <v>512424646</v>
      </c>
      <c r="L35" s="195">
        <f t="shared" si="3"/>
        <v>0.96363640911130399</v>
      </c>
      <c r="M35" s="179">
        <f>SUM(M36:M42)</f>
        <v>0</v>
      </c>
      <c r="N35" s="179">
        <f t="shared" ref="N35:P35" si="6">SUM(N36:N42)</f>
        <v>488711400</v>
      </c>
      <c r="O35" s="179">
        <f t="shared" si="6"/>
        <v>43050000</v>
      </c>
      <c r="P35" s="179">
        <f t="shared" si="6"/>
        <v>0</v>
      </c>
    </row>
    <row r="36" spans="1:17" s="148" customFormat="1" ht="15.75" customHeight="1">
      <c r="A36" s="180" t="s">
        <v>47</v>
      </c>
      <c r="B36" s="180" t="s">
        <v>47</v>
      </c>
      <c r="C36" s="181" t="s">
        <v>51</v>
      </c>
      <c r="D36" s="182" t="s">
        <v>52</v>
      </c>
      <c r="E36" s="182" t="s">
        <v>53</v>
      </c>
      <c r="F36" s="183">
        <v>12</v>
      </c>
      <c r="G36" s="182" t="s">
        <v>54</v>
      </c>
      <c r="H36" s="184">
        <v>35620000</v>
      </c>
      <c r="I36" s="182">
        <v>12</v>
      </c>
      <c r="J36" s="182" t="s">
        <v>54</v>
      </c>
      <c r="K36" s="184">
        <v>35620000</v>
      </c>
      <c r="L36" s="196">
        <f t="shared" si="3"/>
        <v>1</v>
      </c>
      <c r="M36" s="184">
        <v>0</v>
      </c>
      <c r="N36" s="184">
        <v>32880000</v>
      </c>
      <c r="O36" s="184">
        <v>2740000</v>
      </c>
      <c r="P36" s="197">
        <v>0</v>
      </c>
      <c r="Q36" s="210">
        <f>H36-K36</f>
        <v>0</v>
      </c>
    </row>
    <row r="37" spans="1:17" s="148" customFormat="1" ht="15.75" customHeight="1">
      <c r="A37" s="180" t="s">
        <v>47</v>
      </c>
      <c r="B37" s="180" t="s">
        <v>47</v>
      </c>
      <c r="C37" s="181" t="s">
        <v>55</v>
      </c>
      <c r="D37" s="182" t="s">
        <v>56</v>
      </c>
      <c r="E37" s="182" t="s">
        <v>57</v>
      </c>
      <c r="F37" s="183">
        <v>12</v>
      </c>
      <c r="G37" s="182" t="s">
        <v>54</v>
      </c>
      <c r="H37" s="184">
        <v>303600000</v>
      </c>
      <c r="I37" s="182">
        <v>12</v>
      </c>
      <c r="J37" s="182" t="s">
        <v>54</v>
      </c>
      <c r="K37" s="184">
        <v>298887000</v>
      </c>
      <c r="L37" s="196">
        <f t="shared" si="3"/>
        <v>0.98447628458498004</v>
      </c>
      <c r="M37" s="184">
        <v>0</v>
      </c>
      <c r="N37" s="184">
        <v>280590000</v>
      </c>
      <c r="O37" s="184">
        <v>23010000</v>
      </c>
      <c r="P37" s="197">
        <v>0</v>
      </c>
      <c r="Q37" s="210">
        <f t="shared" ref="Q37:Q100" si="7">H37-K37</f>
        <v>4713000</v>
      </c>
    </row>
    <row r="38" spans="1:17" s="148" customFormat="1" ht="15.75" customHeight="1">
      <c r="A38" s="180" t="s">
        <v>47</v>
      </c>
      <c r="B38" s="180" t="s">
        <v>47</v>
      </c>
      <c r="C38" s="181" t="s">
        <v>58</v>
      </c>
      <c r="D38" s="182" t="s">
        <v>59</v>
      </c>
      <c r="E38" s="182" t="s">
        <v>60</v>
      </c>
      <c r="F38" s="183">
        <v>12</v>
      </c>
      <c r="G38" s="182" t="s">
        <v>54</v>
      </c>
      <c r="H38" s="184">
        <v>9404100</v>
      </c>
      <c r="I38" s="182">
        <v>12</v>
      </c>
      <c r="J38" s="182" t="s">
        <v>54</v>
      </c>
      <c r="K38" s="184">
        <v>6941780</v>
      </c>
      <c r="L38" s="196">
        <f t="shared" si="3"/>
        <v>0.73816526834040497</v>
      </c>
      <c r="M38" s="184">
        <v>0</v>
      </c>
      <c r="N38" s="184">
        <v>9404100</v>
      </c>
      <c r="O38" s="184">
        <v>0</v>
      </c>
      <c r="P38" s="197">
        <v>0</v>
      </c>
      <c r="Q38" s="210">
        <f t="shared" si="7"/>
        <v>2462320</v>
      </c>
    </row>
    <row r="39" spans="1:17" s="148" customFormat="1" ht="15.75" customHeight="1">
      <c r="A39" s="180" t="s">
        <v>47</v>
      </c>
      <c r="B39" s="180" t="s">
        <v>47</v>
      </c>
      <c r="C39" s="181" t="s">
        <v>61</v>
      </c>
      <c r="D39" s="182" t="s">
        <v>62</v>
      </c>
      <c r="E39" s="185" t="s">
        <v>63</v>
      </c>
      <c r="F39" s="183">
        <v>1</v>
      </c>
      <c r="G39" s="182" t="s">
        <v>38</v>
      </c>
      <c r="H39" s="184">
        <v>121067000</v>
      </c>
      <c r="I39" s="182">
        <v>1</v>
      </c>
      <c r="J39" s="182" t="s">
        <v>38</v>
      </c>
      <c r="K39" s="184">
        <v>108905566</v>
      </c>
      <c r="L39" s="196">
        <f t="shared" si="3"/>
        <v>0.89954790322713896</v>
      </c>
      <c r="M39" s="184">
        <v>0</v>
      </c>
      <c r="N39" s="184">
        <v>106667000</v>
      </c>
      <c r="O39" s="184">
        <v>14400000</v>
      </c>
      <c r="P39" s="197">
        <v>0</v>
      </c>
      <c r="Q39" s="210">
        <f t="shared" si="7"/>
        <v>12161434</v>
      </c>
    </row>
    <row r="40" spans="1:17" s="148" customFormat="1" ht="15.75" customHeight="1">
      <c r="A40" s="180" t="s">
        <v>47</v>
      </c>
      <c r="B40" s="180" t="s">
        <v>47</v>
      </c>
      <c r="C40" s="181" t="s">
        <v>64</v>
      </c>
      <c r="D40" s="182" t="s">
        <v>65</v>
      </c>
      <c r="E40" s="185" t="s">
        <v>66</v>
      </c>
      <c r="F40" s="183">
        <v>12</v>
      </c>
      <c r="G40" s="182" t="s">
        <v>54</v>
      </c>
      <c r="H40" s="184">
        <v>36100000</v>
      </c>
      <c r="I40" s="182">
        <v>12</v>
      </c>
      <c r="J40" s="182" t="s">
        <v>54</v>
      </c>
      <c r="K40" s="184">
        <v>36100000</v>
      </c>
      <c r="L40" s="196">
        <f t="shared" si="3"/>
        <v>1</v>
      </c>
      <c r="M40" s="184">
        <v>0</v>
      </c>
      <c r="N40" s="184">
        <v>33200000</v>
      </c>
      <c r="O40" s="184">
        <v>2900000</v>
      </c>
      <c r="P40" s="197">
        <v>0</v>
      </c>
      <c r="Q40" s="210">
        <f t="shared" si="7"/>
        <v>0</v>
      </c>
    </row>
    <row r="41" spans="1:17" s="148" customFormat="1" ht="15.75" customHeight="1">
      <c r="A41" s="180" t="s">
        <v>47</v>
      </c>
      <c r="B41" s="180" t="s">
        <v>47</v>
      </c>
      <c r="C41" s="181" t="s">
        <v>67</v>
      </c>
      <c r="D41" s="182" t="s">
        <v>68</v>
      </c>
      <c r="E41" s="185" t="s">
        <v>69</v>
      </c>
      <c r="F41" s="183">
        <v>1</v>
      </c>
      <c r="G41" s="182" t="s">
        <v>38</v>
      </c>
      <c r="H41" s="184">
        <v>3470300</v>
      </c>
      <c r="I41" s="182">
        <v>1</v>
      </c>
      <c r="J41" s="182" t="s">
        <v>38</v>
      </c>
      <c r="K41" s="184">
        <v>3470300</v>
      </c>
      <c r="L41" s="196">
        <f t="shared" si="3"/>
        <v>1</v>
      </c>
      <c r="M41" s="184">
        <v>0</v>
      </c>
      <c r="N41" s="184">
        <v>3470300</v>
      </c>
      <c r="O41" s="184">
        <v>0</v>
      </c>
      <c r="P41" s="197">
        <v>0</v>
      </c>
      <c r="Q41" s="210">
        <f t="shared" si="7"/>
        <v>0</v>
      </c>
    </row>
    <row r="42" spans="1:17" s="148" customFormat="1" ht="15.75" customHeight="1">
      <c r="A42" s="180" t="s">
        <v>47</v>
      </c>
      <c r="B42" s="180" t="s">
        <v>47</v>
      </c>
      <c r="C42" s="181" t="s">
        <v>70</v>
      </c>
      <c r="D42" s="182" t="s">
        <v>71</v>
      </c>
      <c r="E42" s="185" t="s">
        <v>72</v>
      </c>
      <c r="F42" s="183">
        <v>44</v>
      </c>
      <c r="G42" s="182" t="s">
        <v>73</v>
      </c>
      <c r="H42" s="184">
        <v>22500000</v>
      </c>
      <c r="I42" s="182">
        <v>44</v>
      </c>
      <c r="J42" s="182" t="s">
        <v>73</v>
      </c>
      <c r="K42" s="184">
        <v>22500000</v>
      </c>
      <c r="L42" s="196">
        <f t="shared" si="3"/>
        <v>1</v>
      </c>
      <c r="M42" s="184">
        <v>0</v>
      </c>
      <c r="N42" s="184">
        <v>22500000</v>
      </c>
      <c r="O42" s="184">
        <v>0</v>
      </c>
      <c r="P42" s="197">
        <v>0</v>
      </c>
      <c r="Q42" s="210">
        <f t="shared" si="7"/>
        <v>0</v>
      </c>
    </row>
    <row r="43" spans="1:17" s="148" customFormat="1" ht="15.75" customHeight="1">
      <c r="A43" s="186" t="s">
        <v>47</v>
      </c>
      <c r="B43" s="186" t="s">
        <v>74</v>
      </c>
      <c r="C43" s="187" t="s">
        <v>48</v>
      </c>
      <c r="D43" s="188" t="s">
        <v>75</v>
      </c>
      <c r="E43" s="185"/>
      <c r="F43" s="189"/>
      <c r="G43" s="188"/>
      <c r="H43" s="190">
        <f>SUM(H44:H47)</f>
        <v>33450000</v>
      </c>
      <c r="I43" s="190"/>
      <c r="J43" s="190"/>
      <c r="K43" s="190">
        <f t="shared" ref="K43" si="8">SUM(K44:K47)</f>
        <v>30191640</v>
      </c>
      <c r="L43" s="198">
        <f t="shared" si="3"/>
        <v>0.90259013452914805</v>
      </c>
      <c r="M43" s="190">
        <f>SUM(M44:M47)</f>
        <v>0</v>
      </c>
      <c r="N43" s="190">
        <f t="shared" ref="N43:P43" si="9">SUM(N44:N47)</f>
        <v>33450000</v>
      </c>
      <c r="O43" s="190">
        <f t="shared" si="9"/>
        <v>0</v>
      </c>
      <c r="P43" s="190">
        <f t="shared" si="9"/>
        <v>0</v>
      </c>
      <c r="Q43" s="210">
        <f t="shared" si="7"/>
        <v>3258360</v>
      </c>
    </row>
    <row r="44" spans="1:17" s="148" customFormat="1" ht="15.75" customHeight="1">
      <c r="A44" s="180" t="s">
        <v>47</v>
      </c>
      <c r="B44" s="180" t="s">
        <v>74</v>
      </c>
      <c r="C44" s="181" t="s">
        <v>76</v>
      </c>
      <c r="D44" s="182" t="s">
        <v>77</v>
      </c>
      <c r="E44" s="185" t="s">
        <v>78</v>
      </c>
      <c r="F44" s="183">
        <v>1</v>
      </c>
      <c r="G44" s="182" t="s">
        <v>79</v>
      </c>
      <c r="H44" s="184">
        <v>10350000</v>
      </c>
      <c r="I44" s="182">
        <v>1</v>
      </c>
      <c r="J44" s="182" t="s">
        <v>80</v>
      </c>
      <c r="K44" s="184">
        <v>10350000</v>
      </c>
      <c r="L44" s="196">
        <f t="shared" si="3"/>
        <v>1</v>
      </c>
      <c r="M44" s="184">
        <v>0</v>
      </c>
      <c r="N44" s="184">
        <v>10350000</v>
      </c>
      <c r="O44" s="184">
        <v>0</v>
      </c>
      <c r="P44" s="199">
        <v>0</v>
      </c>
      <c r="Q44" s="210">
        <f t="shared" si="7"/>
        <v>0</v>
      </c>
    </row>
    <row r="45" spans="1:17" s="148" customFormat="1" ht="15.75" customHeight="1">
      <c r="A45" s="180"/>
      <c r="B45" s="180"/>
      <c r="C45" s="181"/>
      <c r="D45" s="182" t="s">
        <v>81</v>
      </c>
      <c r="E45" s="185" t="s">
        <v>82</v>
      </c>
      <c r="F45" s="183">
        <v>3</v>
      </c>
      <c r="G45" s="182" t="s">
        <v>83</v>
      </c>
      <c r="H45" s="184">
        <v>13300000</v>
      </c>
      <c r="I45" s="182">
        <v>3</v>
      </c>
      <c r="J45" s="182" t="s">
        <v>83</v>
      </c>
      <c r="K45" s="184">
        <v>13300000</v>
      </c>
      <c r="L45" s="196">
        <f t="shared" si="3"/>
        <v>1</v>
      </c>
      <c r="M45" s="184">
        <v>0</v>
      </c>
      <c r="N45" s="184">
        <v>13300000</v>
      </c>
      <c r="O45" s="184">
        <v>0</v>
      </c>
      <c r="P45" s="199"/>
      <c r="Q45" s="210">
        <f t="shared" si="7"/>
        <v>0</v>
      </c>
    </row>
    <row r="46" spans="1:17" s="148" customFormat="1" ht="15.75" customHeight="1">
      <c r="A46" s="180" t="s">
        <v>47</v>
      </c>
      <c r="B46" s="180" t="s">
        <v>74</v>
      </c>
      <c r="C46" s="181" t="s">
        <v>84</v>
      </c>
      <c r="D46" s="182" t="s">
        <v>85</v>
      </c>
      <c r="E46" s="185" t="s">
        <v>86</v>
      </c>
      <c r="F46" s="183">
        <v>1</v>
      </c>
      <c r="G46" s="182" t="s">
        <v>79</v>
      </c>
      <c r="H46" s="184">
        <v>4800000</v>
      </c>
      <c r="I46" s="182">
        <v>2</v>
      </c>
      <c r="J46" s="182" t="s">
        <v>87</v>
      </c>
      <c r="K46" s="184">
        <v>1541640</v>
      </c>
      <c r="L46" s="196">
        <f t="shared" si="3"/>
        <v>0.32117499999999999</v>
      </c>
      <c r="M46" s="184">
        <v>0</v>
      </c>
      <c r="N46" s="184">
        <v>4800000</v>
      </c>
      <c r="O46" s="184">
        <v>0</v>
      </c>
      <c r="P46" s="199">
        <v>0</v>
      </c>
      <c r="Q46" s="210">
        <f t="shared" si="7"/>
        <v>3258360</v>
      </c>
    </row>
    <row r="47" spans="1:17" s="148" customFormat="1" ht="15.75" customHeight="1">
      <c r="A47" s="180" t="s">
        <v>47</v>
      </c>
      <c r="B47" s="180" t="s">
        <v>74</v>
      </c>
      <c r="C47" s="181" t="s">
        <v>88</v>
      </c>
      <c r="D47" s="182" t="s">
        <v>89</v>
      </c>
      <c r="E47" s="185" t="s">
        <v>90</v>
      </c>
      <c r="F47" s="183">
        <v>1</v>
      </c>
      <c r="G47" s="182" t="s">
        <v>38</v>
      </c>
      <c r="H47" s="184">
        <v>5000000</v>
      </c>
      <c r="I47" s="182">
        <v>1</v>
      </c>
      <c r="J47" s="182" t="s">
        <v>38</v>
      </c>
      <c r="K47" s="184">
        <v>5000000</v>
      </c>
      <c r="L47" s="196">
        <f t="shared" si="3"/>
        <v>1</v>
      </c>
      <c r="M47" s="184">
        <v>0</v>
      </c>
      <c r="N47" s="184">
        <v>5000000</v>
      </c>
      <c r="O47" s="184">
        <v>0</v>
      </c>
      <c r="P47" s="199">
        <v>0</v>
      </c>
      <c r="Q47" s="210">
        <f t="shared" si="7"/>
        <v>0</v>
      </c>
    </row>
    <row r="48" spans="1:17" s="148" customFormat="1" ht="15.75" customHeight="1">
      <c r="A48" s="186" t="s">
        <v>47</v>
      </c>
      <c r="B48" s="186" t="s">
        <v>91</v>
      </c>
      <c r="C48" s="187" t="s">
        <v>48</v>
      </c>
      <c r="D48" s="188" t="s">
        <v>92</v>
      </c>
      <c r="E48" s="185"/>
      <c r="F48" s="189"/>
      <c r="G48" s="188"/>
      <c r="H48" s="190">
        <f>SUM(H49:H51)</f>
        <v>14757500</v>
      </c>
      <c r="I48" s="190"/>
      <c r="J48" s="190"/>
      <c r="K48" s="190">
        <f t="shared" ref="K48" si="10">SUM(K49:K51)</f>
        <v>14757500</v>
      </c>
      <c r="L48" s="198">
        <f t="shared" si="3"/>
        <v>1</v>
      </c>
      <c r="M48" s="190">
        <f>SUM(M49:M51)</f>
        <v>0</v>
      </c>
      <c r="N48" s="190">
        <f t="shared" ref="N48:P48" si="11">SUM(N49:N51)</f>
        <v>14757500</v>
      </c>
      <c r="O48" s="190">
        <f t="shared" si="11"/>
        <v>0</v>
      </c>
      <c r="P48" s="190">
        <f t="shared" si="11"/>
        <v>0</v>
      </c>
      <c r="Q48" s="210">
        <f t="shared" si="7"/>
        <v>0</v>
      </c>
    </row>
    <row r="49" spans="1:17" s="148" customFormat="1" ht="15.75" customHeight="1">
      <c r="A49" s="180" t="s">
        <v>47</v>
      </c>
      <c r="B49" s="180" t="s">
        <v>91</v>
      </c>
      <c r="C49" s="181" t="s">
        <v>55</v>
      </c>
      <c r="D49" s="182" t="s">
        <v>93</v>
      </c>
      <c r="E49" s="185" t="s">
        <v>94</v>
      </c>
      <c r="F49" s="183">
        <v>1</v>
      </c>
      <c r="G49" s="182" t="s">
        <v>38</v>
      </c>
      <c r="H49" s="184">
        <v>3087500</v>
      </c>
      <c r="I49" s="183">
        <v>1</v>
      </c>
      <c r="J49" s="182" t="s">
        <v>38</v>
      </c>
      <c r="K49" s="184">
        <v>3087500</v>
      </c>
      <c r="L49" s="196">
        <f t="shared" si="3"/>
        <v>1</v>
      </c>
      <c r="M49" s="184">
        <v>0</v>
      </c>
      <c r="N49" s="184">
        <v>3087500</v>
      </c>
      <c r="O49" s="184">
        <v>0</v>
      </c>
      <c r="P49" s="197">
        <v>0</v>
      </c>
      <c r="Q49" s="210">
        <f t="shared" si="7"/>
        <v>0</v>
      </c>
    </row>
    <row r="50" spans="1:17" s="148" customFormat="1" ht="15.75" customHeight="1">
      <c r="A50" s="180"/>
      <c r="B50" s="180"/>
      <c r="C50" s="181"/>
      <c r="D50" s="182" t="s">
        <v>95</v>
      </c>
      <c r="E50" s="185" t="s">
        <v>96</v>
      </c>
      <c r="F50" s="183">
        <v>1</v>
      </c>
      <c r="G50" s="182" t="s">
        <v>38</v>
      </c>
      <c r="H50" s="184">
        <v>6000000</v>
      </c>
      <c r="I50" s="183">
        <v>1</v>
      </c>
      <c r="J50" s="182" t="s">
        <v>38</v>
      </c>
      <c r="K50" s="184">
        <v>6000000</v>
      </c>
      <c r="L50" s="196">
        <f t="shared" si="3"/>
        <v>1</v>
      </c>
      <c r="M50" s="184">
        <v>0</v>
      </c>
      <c r="N50" s="184">
        <v>6000000</v>
      </c>
      <c r="O50" s="184">
        <v>0</v>
      </c>
      <c r="P50" s="197">
        <v>0</v>
      </c>
      <c r="Q50" s="210">
        <f t="shared" si="7"/>
        <v>0</v>
      </c>
    </row>
    <row r="51" spans="1:17" s="148" customFormat="1" ht="15.75" customHeight="1">
      <c r="A51" s="180"/>
      <c r="B51" s="180"/>
      <c r="C51" s="181"/>
      <c r="D51" s="182" t="s">
        <v>97</v>
      </c>
      <c r="E51" s="185" t="s">
        <v>98</v>
      </c>
      <c r="F51" s="183">
        <v>1</v>
      </c>
      <c r="G51" s="182" t="s">
        <v>79</v>
      </c>
      <c r="H51" s="184">
        <v>5670000</v>
      </c>
      <c r="I51" s="183">
        <v>1</v>
      </c>
      <c r="J51" s="182" t="s">
        <v>38</v>
      </c>
      <c r="K51" s="184">
        <v>5670000</v>
      </c>
      <c r="L51" s="196">
        <f t="shared" si="3"/>
        <v>1</v>
      </c>
      <c r="M51" s="184">
        <v>0</v>
      </c>
      <c r="N51" s="184">
        <v>5670000</v>
      </c>
      <c r="O51" s="184">
        <v>0</v>
      </c>
      <c r="P51" s="197">
        <v>0</v>
      </c>
      <c r="Q51" s="210">
        <f t="shared" si="7"/>
        <v>0</v>
      </c>
    </row>
    <row r="52" spans="1:17" s="148" customFormat="1" ht="15.75" customHeight="1">
      <c r="A52" s="186" t="s">
        <v>47</v>
      </c>
      <c r="B52" s="186" t="s">
        <v>99</v>
      </c>
      <c r="C52" s="187" t="s">
        <v>48</v>
      </c>
      <c r="D52" s="188" t="s">
        <v>100</v>
      </c>
      <c r="E52" s="185"/>
      <c r="F52" s="189"/>
      <c r="G52" s="188"/>
      <c r="H52" s="190">
        <f>SUM(H53:H64)</f>
        <v>75969508</v>
      </c>
      <c r="I52" s="190"/>
      <c r="J52" s="190"/>
      <c r="K52" s="190">
        <f t="shared" ref="K52" si="12">SUM(K53:K64)</f>
        <v>72432008</v>
      </c>
      <c r="L52" s="198">
        <f t="shared" si="3"/>
        <v>0.95343526510662702</v>
      </c>
      <c r="M52" s="190">
        <f>SUM(M53:M64)</f>
        <v>0</v>
      </c>
      <c r="N52" s="190">
        <f t="shared" ref="N52:P52" si="13">SUM(N53:N64)</f>
        <v>74034508</v>
      </c>
      <c r="O52" s="190">
        <f t="shared" si="13"/>
        <v>1935000</v>
      </c>
      <c r="P52" s="190">
        <f t="shared" si="13"/>
        <v>0</v>
      </c>
      <c r="Q52" s="210">
        <f t="shared" si="7"/>
        <v>3537500</v>
      </c>
    </row>
    <row r="53" spans="1:17" s="148" customFormat="1" ht="15.75" customHeight="1">
      <c r="A53" s="180" t="s">
        <v>47</v>
      </c>
      <c r="B53" s="180" t="s">
        <v>99</v>
      </c>
      <c r="C53" s="181" t="s">
        <v>51</v>
      </c>
      <c r="D53" s="182" t="s">
        <v>101</v>
      </c>
      <c r="E53" s="185" t="s">
        <v>102</v>
      </c>
      <c r="F53" s="183">
        <v>1</v>
      </c>
      <c r="G53" s="182" t="s">
        <v>38</v>
      </c>
      <c r="H53" s="184">
        <v>9250000</v>
      </c>
      <c r="I53" s="183">
        <v>1</v>
      </c>
      <c r="J53" s="182" t="s">
        <v>38</v>
      </c>
      <c r="K53" s="184">
        <v>9250000</v>
      </c>
      <c r="L53" s="196">
        <f t="shared" si="3"/>
        <v>1</v>
      </c>
      <c r="M53" s="184">
        <v>0</v>
      </c>
      <c r="N53" s="184">
        <v>9250000</v>
      </c>
      <c r="O53" s="184">
        <v>0</v>
      </c>
      <c r="P53" s="197">
        <v>0</v>
      </c>
      <c r="Q53" s="210">
        <f t="shared" si="7"/>
        <v>0</v>
      </c>
    </row>
    <row r="54" spans="1:17" s="148" customFormat="1" ht="15.75" customHeight="1">
      <c r="A54" s="180" t="s">
        <v>47</v>
      </c>
      <c r="B54" s="180" t="s">
        <v>99</v>
      </c>
      <c r="C54" s="181" t="s">
        <v>58</v>
      </c>
      <c r="D54" s="182" t="s">
        <v>103</v>
      </c>
      <c r="E54" s="185" t="s">
        <v>104</v>
      </c>
      <c r="F54" s="183">
        <v>1</v>
      </c>
      <c r="G54" s="182" t="s">
        <v>38</v>
      </c>
      <c r="H54" s="184">
        <v>10550000</v>
      </c>
      <c r="I54" s="183">
        <v>1</v>
      </c>
      <c r="J54" s="182" t="s">
        <v>38</v>
      </c>
      <c r="K54" s="184">
        <v>10550000</v>
      </c>
      <c r="L54" s="196">
        <f t="shared" si="3"/>
        <v>1</v>
      </c>
      <c r="M54" s="184">
        <v>0</v>
      </c>
      <c r="N54" s="184">
        <v>10550000</v>
      </c>
      <c r="O54" s="184">
        <v>0</v>
      </c>
      <c r="P54" s="197">
        <v>0</v>
      </c>
      <c r="Q54" s="210">
        <f t="shared" si="7"/>
        <v>0</v>
      </c>
    </row>
    <row r="55" spans="1:17" s="148" customFormat="1" ht="15.75" customHeight="1">
      <c r="A55" s="180" t="s">
        <v>47</v>
      </c>
      <c r="B55" s="180" t="s">
        <v>99</v>
      </c>
      <c r="C55" s="181" t="s">
        <v>61</v>
      </c>
      <c r="D55" s="182" t="s">
        <v>105</v>
      </c>
      <c r="E55" s="185" t="s">
        <v>106</v>
      </c>
      <c r="F55" s="183">
        <v>1</v>
      </c>
      <c r="G55" s="182" t="s">
        <v>38</v>
      </c>
      <c r="H55" s="184">
        <v>9960000</v>
      </c>
      <c r="I55" s="183">
        <v>1</v>
      </c>
      <c r="J55" s="182" t="s">
        <v>38</v>
      </c>
      <c r="K55" s="184">
        <v>9960000</v>
      </c>
      <c r="L55" s="196">
        <f t="shared" si="3"/>
        <v>1</v>
      </c>
      <c r="M55" s="184">
        <v>0</v>
      </c>
      <c r="N55" s="184">
        <v>9960000</v>
      </c>
      <c r="O55" s="184">
        <v>0</v>
      </c>
      <c r="P55" s="197">
        <v>0</v>
      </c>
      <c r="Q55" s="210">
        <f t="shared" si="7"/>
        <v>0</v>
      </c>
    </row>
    <row r="56" spans="1:17" s="148" customFormat="1" ht="15.75" customHeight="1">
      <c r="A56" s="180" t="s">
        <v>47</v>
      </c>
      <c r="B56" s="180" t="s">
        <v>99</v>
      </c>
      <c r="C56" s="181" t="s">
        <v>64</v>
      </c>
      <c r="D56" s="182" t="s">
        <v>107</v>
      </c>
      <c r="E56" s="185" t="s">
        <v>108</v>
      </c>
      <c r="F56" s="183">
        <v>1</v>
      </c>
      <c r="G56" s="182" t="s">
        <v>38</v>
      </c>
      <c r="H56" s="184">
        <v>3392500</v>
      </c>
      <c r="I56" s="183">
        <v>1</v>
      </c>
      <c r="J56" s="182" t="s">
        <v>38</v>
      </c>
      <c r="K56" s="184">
        <v>3392500</v>
      </c>
      <c r="L56" s="196">
        <f t="shared" si="3"/>
        <v>1</v>
      </c>
      <c r="M56" s="184">
        <v>0</v>
      </c>
      <c r="N56" s="184">
        <v>3392500</v>
      </c>
      <c r="O56" s="184">
        <v>0</v>
      </c>
      <c r="P56" s="197">
        <v>0</v>
      </c>
      <c r="Q56" s="210">
        <f t="shared" si="7"/>
        <v>0</v>
      </c>
    </row>
    <row r="57" spans="1:17" s="148" customFormat="1" ht="15.75" customHeight="1">
      <c r="A57" s="180" t="s">
        <v>47</v>
      </c>
      <c r="B57" s="180" t="s">
        <v>99</v>
      </c>
      <c r="C57" s="181" t="s">
        <v>67</v>
      </c>
      <c r="D57" s="182" t="s">
        <v>109</v>
      </c>
      <c r="E57" s="185" t="s">
        <v>110</v>
      </c>
      <c r="F57" s="183">
        <v>1</v>
      </c>
      <c r="G57" s="182" t="s">
        <v>38</v>
      </c>
      <c r="H57" s="184">
        <v>1437500</v>
      </c>
      <c r="I57" s="183">
        <v>1</v>
      </c>
      <c r="J57" s="182" t="s">
        <v>38</v>
      </c>
      <c r="K57" s="184">
        <v>0</v>
      </c>
      <c r="L57" s="196">
        <f t="shared" si="3"/>
        <v>0</v>
      </c>
      <c r="M57" s="184">
        <v>0</v>
      </c>
      <c r="N57" s="184">
        <v>1437500</v>
      </c>
      <c r="O57" s="184">
        <v>0</v>
      </c>
      <c r="P57" s="197">
        <v>0</v>
      </c>
      <c r="Q57" s="210">
        <f t="shared" si="7"/>
        <v>1437500</v>
      </c>
    </row>
    <row r="58" spans="1:17" s="148" customFormat="1" ht="15.75" customHeight="1">
      <c r="A58" s="180" t="s">
        <v>47</v>
      </c>
      <c r="B58" s="180" t="s">
        <v>99</v>
      </c>
      <c r="C58" s="181" t="s">
        <v>70</v>
      </c>
      <c r="D58" s="182" t="s">
        <v>111</v>
      </c>
      <c r="E58" s="185" t="s">
        <v>112</v>
      </c>
      <c r="F58" s="183">
        <v>1</v>
      </c>
      <c r="G58" s="182" t="s">
        <v>38</v>
      </c>
      <c r="H58" s="184">
        <v>3060000</v>
      </c>
      <c r="I58" s="183">
        <v>1</v>
      </c>
      <c r="J58" s="182" t="s">
        <v>38</v>
      </c>
      <c r="K58" s="184">
        <v>3060000</v>
      </c>
      <c r="L58" s="196">
        <f t="shared" si="3"/>
        <v>1</v>
      </c>
      <c r="M58" s="184">
        <v>0</v>
      </c>
      <c r="N58" s="184">
        <v>1125000</v>
      </c>
      <c r="O58" s="184">
        <v>1935000</v>
      </c>
      <c r="P58" s="197">
        <v>0</v>
      </c>
      <c r="Q58" s="210">
        <f t="shared" si="7"/>
        <v>0</v>
      </c>
    </row>
    <row r="59" spans="1:17" s="148" customFormat="1" ht="15.75" customHeight="1">
      <c r="A59" s="180" t="s">
        <v>47</v>
      </c>
      <c r="B59" s="180" t="s">
        <v>99</v>
      </c>
      <c r="C59" s="181" t="s">
        <v>113</v>
      </c>
      <c r="D59" s="182" t="s">
        <v>114</v>
      </c>
      <c r="E59" s="185" t="s">
        <v>115</v>
      </c>
      <c r="F59" s="183">
        <v>8</v>
      </c>
      <c r="G59" s="182" t="s">
        <v>54</v>
      </c>
      <c r="H59" s="184">
        <v>5400000</v>
      </c>
      <c r="I59" s="183">
        <v>8</v>
      </c>
      <c r="J59" s="182" t="s">
        <v>54</v>
      </c>
      <c r="K59" s="184">
        <v>3300000</v>
      </c>
      <c r="L59" s="196">
        <f t="shared" si="3"/>
        <v>0.61111111111111105</v>
      </c>
      <c r="M59" s="184">
        <v>0</v>
      </c>
      <c r="N59" s="184">
        <v>5400000</v>
      </c>
      <c r="O59" s="184">
        <v>0</v>
      </c>
      <c r="P59" s="197">
        <v>0</v>
      </c>
      <c r="Q59" s="210">
        <f t="shared" si="7"/>
        <v>2100000</v>
      </c>
    </row>
    <row r="60" spans="1:17" s="148" customFormat="1" ht="15.75" customHeight="1">
      <c r="A60" s="180" t="s">
        <v>47</v>
      </c>
      <c r="B60" s="180" t="s">
        <v>99</v>
      </c>
      <c r="C60" s="181" t="s">
        <v>116</v>
      </c>
      <c r="D60" s="182" t="s">
        <v>117</v>
      </c>
      <c r="E60" s="182" t="s">
        <v>118</v>
      </c>
      <c r="F60" s="183">
        <v>100</v>
      </c>
      <c r="G60" s="182" t="s">
        <v>119</v>
      </c>
      <c r="H60" s="184">
        <v>9120000</v>
      </c>
      <c r="I60" s="183">
        <v>100</v>
      </c>
      <c r="J60" s="182" t="s">
        <v>119</v>
      </c>
      <c r="K60" s="184">
        <v>9120000</v>
      </c>
      <c r="L60" s="196">
        <f t="shared" si="3"/>
        <v>1</v>
      </c>
      <c r="M60" s="184">
        <v>0</v>
      </c>
      <c r="N60" s="184">
        <v>9120000</v>
      </c>
      <c r="O60" s="184">
        <v>0</v>
      </c>
      <c r="P60" s="197">
        <v>0</v>
      </c>
      <c r="Q60" s="210">
        <f t="shared" si="7"/>
        <v>0</v>
      </c>
    </row>
    <row r="61" spans="1:17" s="148" customFormat="1" ht="15.75" customHeight="1">
      <c r="A61" s="180" t="s">
        <v>47</v>
      </c>
      <c r="B61" s="180" t="s">
        <v>99</v>
      </c>
      <c r="C61" s="181" t="s">
        <v>76</v>
      </c>
      <c r="D61" s="182" t="s">
        <v>120</v>
      </c>
      <c r="E61" s="182" t="s">
        <v>121</v>
      </c>
      <c r="F61" s="183">
        <v>1</v>
      </c>
      <c r="G61" s="182" t="s">
        <v>38</v>
      </c>
      <c r="H61" s="184">
        <v>3302008</v>
      </c>
      <c r="I61" s="183">
        <v>1</v>
      </c>
      <c r="J61" s="182" t="s">
        <v>38</v>
      </c>
      <c r="K61" s="184">
        <v>3302008</v>
      </c>
      <c r="L61" s="196">
        <f t="shared" si="3"/>
        <v>1</v>
      </c>
      <c r="M61" s="184">
        <v>0</v>
      </c>
      <c r="N61" s="184">
        <v>3302008</v>
      </c>
      <c r="O61" s="184">
        <v>0</v>
      </c>
      <c r="P61" s="197">
        <v>0</v>
      </c>
      <c r="Q61" s="210">
        <f t="shared" si="7"/>
        <v>0</v>
      </c>
    </row>
    <row r="62" spans="1:17" s="148" customFormat="1" ht="15.75" customHeight="1">
      <c r="A62" s="180" t="s">
        <v>47</v>
      </c>
      <c r="B62" s="180" t="s">
        <v>99</v>
      </c>
      <c r="C62" s="181" t="s">
        <v>122</v>
      </c>
      <c r="D62" s="182" t="s">
        <v>123</v>
      </c>
      <c r="E62" s="182" t="s">
        <v>124</v>
      </c>
      <c r="F62" s="183">
        <v>1</v>
      </c>
      <c r="G62" s="182" t="s">
        <v>79</v>
      </c>
      <c r="H62" s="184">
        <v>11497500</v>
      </c>
      <c r="I62" s="183">
        <v>100</v>
      </c>
      <c r="J62" s="182" t="s">
        <v>119</v>
      </c>
      <c r="K62" s="184">
        <v>11497500</v>
      </c>
      <c r="L62" s="196">
        <f t="shared" si="3"/>
        <v>1</v>
      </c>
      <c r="M62" s="184">
        <v>0</v>
      </c>
      <c r="N62" s="184">
        <v>11497500</v>
      </c>
      <c r="O62" s="184">
        <v>0</v>
      </c>
      <c r="P62" s="197">
        <v>0</v>
      </c>
      <c r="Q62" s="210">
        <f t="shared" si="7"/>
        <v>0</v>
      </c>
    </row>
    <row r="63" spans="1:17" s="148" customFormat="1" ht="15.75" customHeight="1">
      <c r="A63" s="180">
        <v>1</v>
      </c>
      <c r="B63" s="180">
        <v>4</v>
      </c>
      <c r="C63" s="211" t="s">
        <v>88</v>
      </c>
      <c r="D63" s="182" t="s">
        <v>125</v>
      </c>
      <c r="E63" s="182" t="s">
        <v>126</v>
      </c>
      <c r="F63" s="183">
        <v>17</v>
      </c>
      <c r="G63" s="182" t="s">
        <v>127</v>
      </c>
      <c r="H63" s="184">
        <v>4250000</v>
      </c>
      <c r="I63" s="182">
        <v>22</v>
      </c>
      <c r="J63" s="182" t="s">
        <v>54</v>
      </c>
      <c r="K63" s="184">
        <v>4250000</v>
      </c>
      <c r="L63" s="196">
        <f t="shared" si="3"/>
        <v>1</v>
      </c>
      <c r="M63" s="184">
        <v>0</v>
      </c>
      <c r="N63" s="184">
        <v>4250000</v>
      </c>
      <c r="O63" s="184">
        <v>0</v>
      </c>
      <c r="P63" s="197">
        <v>0</v>
      </c>
      <c r="Q63" s="210">
        <f t="shared" si="7"/>
        <v>0</v>
      </c>
    </row>
    <row r="64" spans="1:17" s="148" customFormat="1" ht="15.75" customHeight="1">
      <c r="A64" s="180" t="s">
        <v>47</v>
      </c>
      <c r="B64" s="180" t="s">
        <v>99</v>
      </c>
      <c r="C64" s="181" t="s">
        <v>128</v>
      </c>
      <c r="D64" s="182" t="s">
        <v>129</v>
      </c>
      <c r="E64" s="182" t="s">
        <v>130</v>
      </c>
      <c r="F64" s="183">
        <v>1</v>
      </c>
      <c r="G64" s="182" t="s">
        <v>38</v>
      </c>
      <c r="H64" s="184">
        <v>4750000</v>
      </c>
      <c r="I64" s="183">
        <v>1</v>
      </c>
      <c r="J64" s="182" t="s">
        <v>38</v>
      </c>
      <c r="K64" s="184">
        <v>4750000</v>
      </c>
      <c r="L64" s="196">
        <f t="shared" si="3"/>
        <v>1</v>
      </c>
      <c r="M64" s="184">
        <v>0</v>
      </c>
      <c r="N64" s="184">
        <v>4750000</v>
      </c>
      <c r="O64" s="184">
        <v>0</v>
      </c>
      <c r="P64" s="197">
        <v>0</v>
      </c>
      <c r="Q64" s="210">
        <f t="shared" si="7"/>
        <v>0</v>
      </c>
    </row>
    <row r="65" spans="1:17" s="148" customFormat="1" ht="15.75" customHeight="1">
      <c r="A65" s="186" t="s">
        <v>47</v>
      </c>
      <c r="B65" s="186" t="s">
        <v>131</v>
      </c>
      <c r="C65" s="187" t="s">
        <v>48</v>
      </c>
      <c r="D65" s="188" t="s">
        <v>132</v>
      </c>
      <c r="E65" s="188"/>
      <c r="F65" s="189"/>
      <c r="G65" s="188"/>
      <c r="H65" s="190">
        <f>SUM(H66:H67)</f>
        <v>99925000</v>
      </c>
      <c r="I65" s="190"/>
      <c r="J65" s="190"/>
      <c r="K65" s="190">
        <f t="shared" ref="K65" si="14">SUM(K66:K67)</f>
        <v>99925000</v>
      </c>
      <c r="L65" s="198">
        <f t="shared" si="3"/>
        <v>1</v>
      </c>
      <c r="M65" s="190">
        <f>SUM(M66:M67)</f>
        <v>0</v>
      </c>
      <c r="N65" s="190">
        <f t="shared" ref="N65:P65" si="15">SUM(N66:N67)</f>
        <v>4125000</v>
      </c>
      <c r="O65" s="190">
        <f t="shared" si="15"/>
        <v>95800000</v>
      </c>
      <c r="P65" s="190">
        <f t="shared" si="15"/>
        <v>0</v>
      </c>
      <c r="Q65" s="210">
        <f t="shared" si="7"/>
        <v>0</v>
      </c>
    </row>
    <row r="66" spans="1:17" s="149" customFormat="1" ht="15.75" customHeight="1">
      <c r="A66" s="180">
        <v>1</v>
      </c>
      <c r="B66" s="180">
        <v>5</v>
      </c>
      <c r="C66" s="211" t="s">
        <v>58</v>
      </c>
      <c r="D66" s="182" t="s">
        <v>133</v>
      </c>
      <c r="E66" s="182" t="s">
        <v>134</v>
      </c>
      <c r="F66" s="183">
        <v>1</v>
      </c>
      <c r="G66" s="182" t="s">
        <v>38</v>
      </c>
      <c r="H66" s="184">
        <v>94125000</v>
      </c>
      <c r="I66" s="182"/>
      <c r="J66" s="182"/>
      <c r="K66" s="184">
        <v>94125000</v>
      </c>
      <c r="L66" s="196">
        <f t="shared" si="3"/>
        <v>1</v>
      </c>
      <c r="M66" s="184">
        <v>0</v>
      </c>
      <c r="N66" s="184">
        <v>4125000</v>
      </c>
      <c r="O66" s="184">
        <v>90000000</v>
      </c>
      <c r="P66" s="197"/>
      <c r="Q66" s="210">
        <f t="shared" si="7"/>
        <v>0</v>
      </c>
    </row>
    <row r="67" spans="1:17" s="148" customFormat="1" ht="15.75" customHeight="1">
      <c r="A67" s="180" t="s">
        <v>47</v>
      </c>
      <c r="B67" s="180" t="s">
        <v>131</v>
      </c>
      <c r="C67" s="181" t="s">
        <v>84</v>
      </c>
      <c r="D67" s="182" t="s">
        <v>135</v>
      </c>
      <c r="E67" s="182" t="s">
        <v>136</v>
      </c>
      <c r="F67" s="183">
        <v>1</v>
      </c>
      <c r="G67" s="182" t="s">
        <v>38</v>
      </c>
      <c r="H67" s="184">
        <v>5800000</v>
      </c>
      <c r="I67" s="183">
        <v>50</v>
      </c>
      <c r="J67" s="182" t="s">
        <v>119</v>
      </c>
      <c r="K67" s="184">
        <v>5800000</v>
      </c>
      <c r="L67" s="196">
        <f t="shared" si="3"/>
        <v>1</v>
      </c>
      <c r="M67" s="184">
        <v>0</v>
      </c>
      <c r="N67" s="184">
        <v>0</v>
      </c>
      <c r="O67" s="184">
        <v>5800000</v>
      </c>
      <c r="P67" s="197">
        <v>0</v>
      </c>
      <c r="Q67" s="210">
        <f t="shared" si="7"/>
        <v>0</v>
      </c>
    </row>
    <row r="68" spans="1:17" s="148" customFormat="1" ht="15.75" customHeight="1">
      <c r="A68" s="186" t="s">
        <v>74</v>
      </c>
      <c r="B68" s="186" t="s">
        <v>48</v>
      </c>
      <c r="C68" s="187" t="s">
        <v>48</v>
      </c>
      <c r="D68" s="188" t="s">
        <v>137</v>
      </c>
      <c r="E68" s="188"/>
      <c r="F68" s="189"/>
      <c r="G68" s="188"/>
      <c r="H68" s="190">
        <f>H69+H73+H81+H88+H90+H93</f>
        <v>1259661425</v>
      </c>
      <c r="I68" s="190"/>
      <c r="J68" s="190"/>
      <c r="K68" s="190">
        <f t="shared" ref="K68" si="16">K69+K73+K81+K88+K90+K93</f>
        <v>1139163925</v>
      </c>
      <c r="L68" s="196">
        <f t="shared" si="3"/>
        <v>0.90434135902827995</v>
      </c>
      <c r="M68" s="190">
        <f>M69+M73+M81+M88+M90+M93</f>
        <v>1010660700</v>
      </c>
      <c r="N68" s="190">
        <f t="shared" ref="N68:P68" si="17">N69+N73+N81+N88+N90+N93</f>
        <v>30583500</v>
      </c>
      <c r="O68" s="190">
        <f t="shared" si="17"/>
        <v>218417225</v>
      </c>
      <c r="P68" s="190">
        <f t="shared" si="17"/>
        <v>0</v>
      </c>
      <c r="Q68" s="210">
        <f t="shared" si="7"/>
        <v>120497500</v>
      </c>
    </row>
    <row r="69" spans="1:17" s="148" customFormat="1" ht="15.75" customHeight="1">
      <c r="A69" s="186" t="s">
        <v>74</v>
      </c>
      <c r="B69" s="186" t="s">
        <v>47</v>
      </c>
      <c r="C69" s="187" t="s">
        <v>48</v>
      </c>
      <c r="D69" s="188" t="s">
        <v>138</v>
      </c>
      <c r="E69" s="188"/>
      <c r="F69" s="189"/>
      <c r="G69" s="188"/>
      <c r="H69" s="190">
        <f>SUM(H70:H72)</f>
        <v>31590000</v>
      </c>
      <c r="I69" s="190"/>
      <c r="J69" s="190"/>
      <c r="K69" s="190">
        <f t="shared" ref="K69" si="18">SUM(K70:K72)</f>
        <v>31590000</v>
      </c>
      <c r="L69" s="198">
        <f t="shared" si="3"/>
        <v>1</v>
      </c>
      <c r="M69" s="190">
        <f>SUM(M70:M72)</f>
        <v>19560000</v>
      </c>
      <c r="N69" s="190">
        <f t="shared" ref="N69:P69" si="19">SUM(N70:N72)</f>
        <v>0</v>
      </c>
      <c r="O69" s="190">
        <f t="shared" si="19"/>
        <v>12030000</v>
      </c>
      <c r="P69" s="190">
        <f t="shared" si="19"/>
        <v>0</v>
      </c>
      <c r="Q69" s="210">
        <f t="shared" si="7"/>
        <v>0</v>
      </c>
    </row>
    <row r="70" spans="1:17" s="148" customFormat="1" ht="15.75" customHeight="1">
      <c r="A70" s="180" t="s">
        <v>74</v>
      </c>
      <c r="B70" s="180" t="s">
        <v>47</v>
      </c>
      <c r="C70" s="181" t="s">
        <v>51</v>
      </c>
      <c r="D70" s="182" t="s">
        <v>139</v>
      </c>
      <c r="E70" s="182" t="s">
        <v>140</v>
      </c>
      <c r="F70" s="183">
        <v>2</v>
      </c>
      <c r="G70" s="182" t="s">
        <v>79</v>
      </c>
      <c r="H70" s="184">
        <v>10150000</v>
      </c>
      <c r="I70" s="183">
        <v>216</v>
      </c>
      <c r="J70" s="182" t="s">
        <v>54</v>
      </c>
      <c r="K70" s="184">
        <v>10150000</v>
      </c>
      <c r="L70" s="196">
        <f t="shared" si="3"/>
        <v>1</v>
      </c>
      <c r="M70" s="184">
        <v>1200000</v>
      </c>
      <c r="N70" s="184">
        <v>0</v>
      </c>
      <c r="O70" s="184">
        <v>8950000</v>
      </c>
      <c r="P70" s="197">
        <v>0</v>
      </c>
      <c r="Q70" s="210">
        <f t="shared" si="7"/>
        <v>0</v>
      </c>
    </row>
    <row r="71" spans="1:17" s="148" customFormat="1" ht="15.75" customHeight="1">
      <c r="A71" s="180" t="s">
        <v>74</v>
      </c>
      <c r="B71" s="180" t="s">
        <v>47</v>
      </c>
      <c r="C71" s="211" t="s">
        <v>55</v>
      </c>
      <c r="D71" s="182" t="s">
        <v>141</v>
      </c>
      <c r="E71" s="182" t="s">
        <v>142</v>
      </c>
      <c r="F71" s="183">
        <v>1</v>
      </c>
      <c r="G71" s="182" t="s">
        <v>38</v>
      </c>
      <c r="H71" s="184">
        <v>18360000</v>
      </c>
      <c r="I71" s="183">
        <v>1</v>
      </c>
      <c r="J71" s="182" t="s">
        <v>38</v>
      </c>
      <c r="K71" s="184">
        <v>18360000</v>
      </c>
      <c r="L71" s="196">
        <f t="shared" si="3"/>
        <v>1</v>
      </c>
      <c r="M71" s="184">
        <v>18360000</v>
      </c>
      <c r="N71" s="184">
        <v>0</v>
      </c>
      <c r="O71" s="184">
        <v>0</v>
      </c>
      <c r="P71" s="197">
        <v>0</v>
      </c>
      <c r="Q71" s="210">
        <f t="shared" si="7"/>
        <v>0</v>
      </c>
    </row>
    <row r="72" spans="1:17" s="148" customFormat="1" ht="15.75" customHeight="1">
      <c r="A72" s="180">
        <v>2</v>
      </c>
      <c r="B72" s="180">
        <v>1</v>
      </c>
      <c r="C72" s="211" t="s">
        <v>58</v>
      </c>
      <c r="D72" s="182" t="s">
        <v>143</v>
      </c>
      <c r="E72" s="182" t="s">
        <v>144</v>
      </c>
      <c r="F72" s="183">
        <v>1</v>
      </c>
      <c r="G72" s="182" t="s">
        <v>38</v>
      </c>
      <c r="H72" s="184">
        <v>3080000</v>
      </c>
      <c r="I72" s="183"/>
      <c r="J72" s="182"/>
      <c r="K72" s="184">
        <v>3080000</v>
      </c>
      <c r="L72" s="196"/>
      <c r="M72" s="184">
        <v>0</v>
      </c>
      <c r="N72" s="184">
        <v>0</v>
      </c>
      <c r="O72" s="184">
        <v>3080000</v>
      </c>
      <c r="P72" s="197"/>
      <c r="Q72" s="210">
        <f t="shared" si="7"/>
        <v>0</v>
      </c>
    </row>
    <row r="73" spans="1:17" s="148" customFormat="1" ht="15.75" customHeight="1">
      <c r="A73" s="186" t="s">
        <v>74</v>
      </c>
      <c r="B73" s="186" t="s">
        <v>74</v>
      </c>
      <c r="C73" s="187" t="s">
        <v>48</v>
      </c>
      <c r="D73" s="188" t="s">
        <v>145</v>
      </c>
      <c r="E73" s="188"/>
      <c r="F73" s="189"/>
      <c r="G73" s="188"/>
      <c r="H73" s="190">
        <f>SUM(H74:H80)</f>
        <v>59088550</v>
      </c>
      <c r="I73" s="190"/>
      <c r="J73" s="190"/>
      <c r="K73" s="190">
        <f t="shared" ref="K73" si="20">SUM(K74:K80)</f>
        <v>55701050</v>
      </c>
      <c r="L73" s="198">
        <f>K73/H73</f>
        <v>0.94267078816454297</v>
      </c>
      <c r="M73" s="190">
        <f>SUM(M74:M80)</f>
        <v>51976050</v>
      </c>
      <c r="N73" s="190">
        <f t="shared" ref="N73:P73" si="21">SUM(N74:N80)</f>
        <v>3387500</v>
      </c>
      <c r="O73" s="190">
        <f t="shared" si="21"/>
        <v>3725000</v>
      </c>
      <c r="P73" s="190">
        <f t="shared" si="21"/>
        <v>0</v>
      </c>
      <c r="Q73" s="210">
        <f t="shared" si="7"/>
        <v>3387500</v>
      </c>
    </row>
    <row r="74" spans="1:17" s="149" customFormat="1" ht="15.75" customHeight="1">
      <c r="A74" s="180">
        <v>2</v>
      </c>
      <c r="B74" s="180">
        <v>2</v>
      </c>
      <c r="C74" s="211" t="s">
        <v>55</v>
      </c>
      <c r="D74" s="182" t="s">
        <v>146</v>
      </c>
      <c r="E74" s="182" t="s">
        <v>147</v>
      </c>
      <c r="F74" s="183">
        <v>1</v>
      </c>
      <c r="G74" s="182" t="s">
        <v>44</v>
      </c>
      <c r="H74" s="184">
        <v>11070000</v>
      </c>
      <c r="I74" s="182">
        <v>1</v>
      </c>
      <c r="J74" s="182" t="s">
        <v>38</v>
      </c>
      <c r="K74" s="184">
        <v>11070000</v>
      </c>
      <c r="L74" s="196">
        <f t="shared" si="3"/>
        <v>1</v>
      </c>
      <c r="M74" s="184">
        <v>11070000</v>
      </c>
      <c r="N74" s="184">
        <v>0</v>
      </c>
      <c r="O74" s="184">
        <v>0</v>
      </c>
      <c r="P74" s="197"/>
      <c r="Q74" s="210">
        <f t="shared" si="7"/>
        <v>0</v>
      </c>
    </row>
    <row r="75" spans="1:17" s="149" customFormat="1" ht="15.75" customHeight="1">
      <c r="A75" s="180">
        <v>2</v>
      </c>
      <c r="B75" s="180">
        <v>2</v>
      </c>
      <c r="C75" s="211" t="s">
        <v>58</v>
      </c>
      <c r="D75" s="182" t="s">
        <v>148</v>
      </c>
      <c r="E75" s="182" t="s">
        <v>149</v>
      </c>
      <c r="F75" s="183">
        <v>1</v>
      </c>
      <c r="G75" s="182" t="s">
        <v>38</v>
      </c>
      <c r="H75" s="184">
        <v>2981050</v>
      </c>
      <c r="I75" s="182">
        <v>1</v>
      </c>
      <c r="J75" s="182" t="s">
        <v>38</v>
      </c>
      <c r="K75" s="184">
        <v>2981050</v>
      </c>
      <c r="L75" s="196">
        <f t="shared" si="3"/>
        <v>1</v>
      </c>
      <c r="M75" s="184">
        <v>2981050</v>
      </c>
      <c r="N75" s="184">
        <v>0</v>
      </c>
      <c r="O75" s="184">
        <v>0</v>
      </c>
      <c r="P75" s="197"/>
      <c r="Q75" s="210">
        <f t="shared" si="7"/>
        <v>0</v>
      </c>
    </row>
    <row r="76" spans="1:17" s="148" customFormat="1" ht="15.75" customHeight="1">
      <c r="A76" s="180" t="s">
        <v>74</v>
      </c>
      <c r="B76" s="180" t="s">
        <v>74</v>
      </c>
      <c r="C76" s="181" t="s">
        <v>61</v>
      </c>
      <c r="D76" s="182" t="s">
        <v>150</v>
      </c>
      <c r="E76" s="182" t="s">
        <v>151</v>
      </c>
      <c r="F76" s="183">
        <v>1</v>
      </c>
      <c r="G76" s="182" t="s">
        <v>38</v>
      </c>
      <c r="H76" s="184">
        <v>3387500</v>
      </c>
      <c r="I76" s="183">
        <v>1</v>
      </c>
      <c r="J76" s="182" t="s">
        <v>38</v>
      </c>
      <c r="K76" s="184">
        <v>0</v>
      </c>
      <c r="L76" s="196">
        <f t="shared" si="3"/>
        <v>0</v>
      </c>
      <c r="M76" s="184">
        <v>0</v>
      </c>
      <c r="N76" s="184">
        <v>3387500</v>
      </c>
      <c r="O76" s="184">
        <v>0</v>
      </c>
      <c r="P76" s="197">
        <v>0</v>
      </c>
      <c r="Q76" s="210">
        <f t="shared" si="7"/>
        <v>3387500</v>
      </c>
    </row>
    <row r="77" spans="1:17" s="148" customFormat="1" ht="15.75" customHeight="1">
      <c r="A77" s="180" t="s">
        <v>74</v>
      </c>
      <c r="B77" s="180" t="s">
        <v>74</v>
      </c>
      <c r="C77" s="211" t="s">
        <v>152</v>
      </c>
      <c r="D77" s="182" t="s">
        <v>153</v>
      </c>
      <c r="E77" s="182" t="s">
        <v>154</v>
      </c>
      <c r="F77" s="183">
        <v>1</v>
      </c>
      <c r="G77" s="182" t="s">
        <v>38</v>
      </c>
      <c r="H77" s="184">
        <v>4250000</v>
      </c>
      <c r="I77" s="183">
        <v>1</v>
      </c>
      <c r="J77" s="182" t="s">
        <v>38</v>
      </c>
      <c r="K77" s="184">
        <v>4250000</v>
      </c>
      <c r="L77" s="196">
        <f t="shared" si="3"/>
        <v>1</v>
      </c>
      <c r="M77" s="184">
        <v>4250000</v>
      </c>
      <c r="N77" s="184">
        <v>0</v>
      </c>
      <c r="O77" s="184">
        <v>0</v>
      </c>
      <c r="P77" s="197">
        <v>0</v>
      </c>
      <c r="Q77" s="210">
        <f t="shared" si="7"/>
        <v>0</v>
      </c>
    </row>
    <row r="78" spans="1:17" s="148" customFormat="1" ht="15.75" customHeight="1">
      <c r="A78" s="180" t="s">
        <v>74</v>
      </c>
      <c r="B78" s="180" t="s">
        <v>74</v>
      </c>
      <c r="C78" s="181">
        <v>92</v>
      </c>
      <c r="D78" s="182" t="s">
        <v>155</v>
      </c>
      <c r="E78" s="182" t="s">
        <v>156</v>
      </c>
      <c r="F78" s="183">
        <v>1</v>
      </c>
      <c r="G78" s="182" t="s">
        <v>38</v>
      </c>
      <c r="H78" s="184">
        <v>5095000</v>
      </c>
      <c r="I78" s="183">
        <v>1</v>
      </c>
      <c r="J78" s="182" t="s">
        <v>38</v>
      </c>
      <c r="K78" s="184">
        <v>5095000</v>
      </c>
      <c r="L78" s="196">
        <f t="shared" si="3"/>
        <v>1</v>
      </c>
      <c r="M78" s="184">
        <v>5095000</v>
      </c>
      <c r="N78" s="184">
        <v>0</v>
      </c>
      <c r="O78" s="184">
        <v>0</v>
      </c>
      <c r="P78" s="197">
        <v>0</v>
      </c>
      <c r="Q78" s="210">
        <f t="shared" si="7"/>
        <v>0</v>
      </c>
    </row>
    <row r="79" spans="1:17" s="148" customFormat="1" ht="15.75" customHeight="1">
      <c r="A79" s="180">
        <v>2</v>
      </c>
      <c r="B79" s="180">
        <v>2</v>
      </c>
      <c r="C79" s="181">
        <v>93</v>
      </c>
      <c r="D79" s="182" t="s">
        <v>157</v>
      </c>
      <c r="E79" s="182" t="s">
        <v>158</v>
      </c>
      <c r="F79" s="183">
        <v>2</v>
      </c>
      <c r="G79" s="182" t="s">
        <v>79</v>
      </c>
      <c r="H79" s="184">
        <v>3725000</v>
      </c>
      <c r="I79" s="183">
        <v>2</v>
      </c>
      <c r="J79" s="182" t="s">
        <v>79</v>
      </c>
      <c r="K79" s="184">
        <v>3725000</v>
      </c>
      <c r="L79" s="196">
        <f t="shared" si="3"/>
        <v>1</v>
      </c>
      <c r="M79" s="184">
        <v>0</v>
      </c>
      <c r="N79" s="184">
        <v>0</v>
      </c>
      <c r="O79" s="184">
        <v>3725000</v>
      </c>
      <c r="P79" s="197"/>
      <c r="Q79" s="210">
        <f t="shared" si="7"/>
        <v>0</v>
      </c>
    </row>
    <row r="80" spans="1:17" s="148" customFormat="1" ht="15.75" customHeight="1">
      <c r="A80" s="180" t="s">
        <v>74</v>
      </c>
      <c r="B80" s="180" t="s">
        <v>74</v>
      </c>
      <c r="C80" s="181" t="s">
        <v>159</v>
      </c>
      <c r="D80" s="182" t="s">
        <v>160</v>
      </c>
      <c r="E80" s="182" t="s">
        <v>161</v>
      </c>
      <c r="F80" s="183">
        <v>1</v>
      </c>
      <c r="G80" s="182" t="s">
        <v>79</v>
      </c>
      <c r="H80" s="184">
        <v>28580000</v>
      </c>
      <c r="I80" s="183">
        <v>1</v>
      </c>
      <c r="J80" s="182" t="s">
        <v>79</v>
      </c>
      <c r="K80" s="184">
        <v>28580000</v>
      </c>
      <c r="L80" s="196">
        <f t="shared" si="3"/>
        <v>1</v>
      </c>
      <c r="M80" s="184">
        <v>28580000</v>
      </c>
      <c r="N80" s="184">
        <v>0</v>
      </c>
      <c r="O80" s="184">
        <v>0</v>
      </c>
      <c r="P80" s="197">
        <v>0</v>
      </c>
      <c r="Q80" s="210">
        <f t="shared" si="7"/>
        <v>0</v>
      </c>
    </row>
    <row r="81" spans="1:17" s="148" customFormat="1" ht="15.75" customHeight="1">
      <c r="A81" s="186" t="s">
        <v>74</v>
      </c>
      <c r="B81" s="186" t="s">
        <v>91</v>
      </c>
      <c r="C81" s="187" t="s">
        <v>48</v>
      </c>
      <c r="D81" s="188" t="s">
        <v>162</v>
      </c>
      <c r="E81" s="188"/>
      <c r="F81" s="189"/>
      <c r="G81" s="188"/>
      <c r="H81" s="190">
        <f>SUM(H82:H87)</f>
        <v>844113450</v>
      </c>
      <c r="I81" s="190"/>
      <c r="J81" s="190"/>
      <c r="K81" s="190">
        <f t="shared" ref="K81" si="22">SUM(K82:K87)</f>
        <v>727003450</v>
      </c>
      <c r="L81" s="198">
        <f t="shared" si="3"/>
        <v>0.86126272481501198</v>
      </c>
      <c r="M81" s="190">
        <f>SUM(M82:M87)</f>
        <v>678946950</v>
      </c>
      <c r="N81" s="190">
        <f t="shared" ref="N81:P81" si="23">SUM(N82:N87)</f>
        <v>27196000</v>
      </c>
      <c r="O81" s="190">
        <f t="shared" si="23"/>
        <v>137970500</v>
      </c>
      <c r="P81" s="190">
        <f t="shared" si="23"/>
        <v>0</v>
      </c>
      <c r="Q81" s="210">
        <f t="shared" si="7"/>
        <v>117110000</v>
      </c>
    </row>
    <row r="82" spans="1:17" s="149" customFormat="1" ht="15.75" customHeight="1">
      <c r="A82" s="180">
        <v>2</v>
      </c>
      <c r="B82" s="180">
        <v>3</v>
      </c>
      <c r="C82" s="211" t="s">
        <v>67</v>
      </c>
      <c r="D82" s="182" t="s">
        <v>163</v>
      </c>
      <c r="E82" s="182" t="s">
        <v>164</v>
      </c>
      <c r="F82" s="183">
        <v>2</v>
      </c>
      <c r="G82" s="182" t="s">
        <v>79</v>
      </c>
      <c r="H82" s="184">
        <v>190657000</v>
      </c>
      <c r="I82" s="182">
        <v>2</v>
      </c>
      <c r="J82" s="182" t="s">
        <v>79</v>
      </c>
      <c r="K82" s="184">
        <v>190657000</v>
      </c>
      <c r="L82" s="196">
        <f t="shared" si="3"/>
        <v>1</v>
      </c>
      <c r="M82" s="184">
        <v>190657000</v>
      </c>
      <c r="N82" s="184">
        <v>0</v>
      </c>
      <c r="O82" s="184">
        <v>0</v>
      </c>
      <c r="P82" s="197"/>
      <c r="Q82" s="210">
        <f t="shared" si="7"/>
        <v>0</v>
      </c>
    </row>
    <row r="83" spans="1:17" s="148" customFormat="1" ht="15.75" customHeight="1">
      <c r="A83" s="180" t="s">
        <v>74</v>
      </c>
      <c r="B83" s="180" t="s">
        <v>91</v>
      </c>
      <c r="C83" s="181">
        <v>11</v>
      </c>
      <c r="D83" s="182" t="s">
        <v>165</v>
      </c>
      <c r="E83" s="182" t="s">
        <v>166</v>
      </c>
      <c r="F83" s="183">
        <v>2</v>
      </c>
      <c r="G83" s="182" t="s">
        <v>79</v>
      </c>
      <c r="H83" s="184">
        <v>185443000</v>
      </c>
      <c r="I83" s="183">
        <v>2</v>
      </c>
      <c r="J83" s="182" t="s">
        <v>79</v>
      </c>
      <c r="K83" s="184">
        <v>185443000</v>
      </c>
      <c r="L83" s="196">
        <f t="shared" si="3"/>
        <v>1</v>
      </c>
      <c r="M83" s="184">
        <v>185443000</v>
      </c>
      <c r="N83" s="184">
        <v>0</v>
      </c>
      <c r="O83" s="184">
        <v>0</v>
      </c>
      <c r="P83" s="197">
        <v>0</v>
      </c>
      <c r="Q83" s="210">
        <f t="shared" si="7"/>
        <v>0</v>
      </c>
    </row>
    <row r="84" spans="1:17" s="148" customFormat="1" ht="15.75" customHeight="1">
      <c r="A84" s="180">
        <v>2</v>
      </c>
      <c r="B84" s="180">
        <v>3</v>
      </c>
      <c r="C84" s="181">
        <v>12</v>
      </c>
      <c r="D84" s="182" t="s">
        <v>167</v>
      </c>
      <c r="E84" s="182" t="s">
        <v>168</v>
      </c>
      <c r="F84" s="183">
        <v>1</v>
      </c>
      <c r="G84" s="182" t="s">
        <v>79</v>
      </c>
      <c r="H84" s="184">
        <v>137181000</v>
      </c>
      <c r="I84" s="183">
        <v>1</v>
      </c>
      <c r="J84" s="182" t="s">
        <v>79</v>
      </c>
      <c r="K84" s="184">
        <v>137181000</v>
      </c>
      <c r="L84" s="196">
        <f t="shared" si="3"/>
        <v>1</v>
      </c>
      <c r="M84" s="184">
        <v>137181000</v>
      </c>
      <c r="N84" s="184">
        <v>0</v>
      </c>
      <c r="O84" s="184">
        <v>0</v>
      </c>
      <c r="P84" s="197"/>
      <c r="Q84" s="210">
        <f t="shared" si="7"/>
        <v>0</v>
      </c>
    </row>
    <row r="85" spans="1:17" s="148" customFormat="1" ht="15.75" customHeight="1">
      <c r="A85" s="180" t="s">
        <v>74</v>
      </c>
      <c r="B85" s="180" t="s">
        <v>91</v>
      </c>
      <c r="C85" s="181">
        <v>14</v>
      </c>
      <c r="D85" s="182" t="s">
        <v>169</v>
      </c>
      <c r="E85" s="182" t="s">
        <v>170</v>
      </c>
      <c r="F85" s="183">
        <v>1</v>
      </c>
      <c r="G85" s="182" t="s">
        <v>38</v>
      </c>
      <c r="H85" s="184">
        <v>105425000</v>
      </c>
      <c r="I85" s="183">
        <v>1</v>
      </c>
      <c r="J85" s="182" t="s">
        <v>38</v>
      </c>
      <c r="K85" s="184">
        <v>105425000</v>
      </c>
      <c r="L85" s="196">
        <f t="shared" si="3"/>
        <v>1</v>
      </c>
      <c r="M85" s="184">
        <v>105425000</v>
      </c>
      <c r="N85" s="184">
        <v>0</v>
      </c>
      <c r="O85" s="184">
        <v>0</v>
      </c>
      <c r="P85" s="197">
        <v>0</v>
      </c>
      <c r="Q85" s="210">
        <f t="shared" si="7"/>
        <v>0</v>
      </c>
    </row>
    <row r="86" spans="1:17" s="148" customFormat="1" ht="15.75" customHeight="1">
      <c r="A86" s="200" t="s">
        <v>74</v>
      </c>
      <c r="B86" s="200" t="s">
        <v>91</v>
      </c>
      <c r="C86" s="201" t="s">
        <v>171</v>
      </c>
      <c r="D86" s="202" t="s">
        <v>172</v>
      </c>
      <c r="E86" s="202" t="s">
        <v>173</v>
      </c>
      <c r="F86" s="203">
        <v>1</v>
      </c>
      <c r="G86" s="202" t="s">
        <v>38</v>
      </c>
      <c r="H86" s="204">
        <v>108297450</v>
      </c>
      <c r="I86" s="203">
        <v>1</v>
      </c>
      <c r="J86" s="202" t="s">
        <v>38</v>
      </c>
      <c r="K86" s="204">
        <v>108297450</v>
      </c>
      <c r="L86" s="205">
        <f t="shared" si="3"/>
        <v>1</v>
      </c>
      <c r="M86" s="184">
        <v>60240950</v>
      </c>
      <c r="N86" s="204">
        <v>27196000</v>
      </c>
      <c r="O86" s="184">
        <v>20860500</v>
      </c>
      <c r="P86" s="197">
        <v>0</v>
      </c>
      <c r="Q86" s="210">
        <f t="shared" si="7"/>
        <v>0</v>
      </c>
    </row>
    <row r="87" spans="1:17" s="148" customFormat="1" ht="15.75" customHeight="1">
      <c r="A87" s="200">
        <v>2</v>
      </c>
      <c r="B87" s="200">
        <v>3</v>
      </c>
      <c r="C87" s="201">
        <v>99</v>
      </c>
      <c r="D87" s="202" t="s">
        <v>174</v>
      </c>
      <c r="E87" s="202" t="s">
        <v>175</v>
      </c>
      <c r="F87" s="203">
        <v>1</v>
      </c>
      <c r="G87" s="202" t="s">
        <v>79</v>
      </c>
      <c r="H87" s="204">
        <v>117110000</v>
      </c>
      <c r="I87" s="203">
        <v>1</v>
      </c>
      <c r="J87" s="202" t="s">
        <v>79</v>
      </c>
      <c r="K87" s="204">
        <v>0</v>
      </c>
      <c r="L87" s="205">
        <f t="shared" si="3"/>
        <v>0</v>
      </c>
      <c r="M87" s="184">
        <v>0</v>
      </c>
      <c r="N87" s="204">
        <v>0</v>
      </c>
      <c r="O87" s="184">
        <v>117110000</v>
      </c>
      <c r="P87" s="197"/>
      <c r="Q87" s="210">
        <f t="shared" si="7"/>
        <v>117110000</v>
      </c>
    </row>
    <row r="88" spans="1:17" s="148" customFormat="1" ht="15.75" customHeight="1">
      <c r="A88" s="186" t="s">
        <v>74</v>
      </c>
      <c r="B88" s="186" t="s">
        <v>99</v>
      </c>
      <c r="C88" s="187" t="s">
        <v>48</v>
      </c>
      <c r="D88" s="188" t="s">
        <v>176</v>
      </c>
      <c r="E88" s="188"/>
      <c r="F88" s="189"/>
      <c r="G88" s="188"/>
      <c r="H88" s="190">
        <f>SUM(H89)</f>
        <v>44130500</v>
      </c>
      <c r="I88" s="190"/>
      <c r="J88" s="190"/>
      <c r="K88" s="190">
        <f t="shared" ref="K88" si="24">SUM(K89)</f>
        <v>44130500</v>
      </c>
      <c r="L88" s="198">
        <f t="shared" si="3"/>
        <v>1</v>
      </c>
      <c r="M88" s="190">
        <f>SUM(M89)</f>
        <v>44130500</v>
      </c>
      <c r="N88" s="190">
        <f t="shared" ref="N88:P88" si="25">SUM(N89)</f>
        <v>0</v>
      </c>
      <c r="O88" s="190">
        <f t="shared" si="25"/>
        <v>0</v>
      </c>
      <c r="P88" s="190">
        <f t="shared" si="25"/>
        <v>0</v>
      </c>
      <c r="Q88" s="210">
        <f t="shared" si="7"/>
        <v>0</v>
      </c>
    </row>
    <row r="89" spans="1:17" s="148" customFormat="1" ht="15.75" customHeight="1">
      <c r="A89" s="180" t="s">
        <v>74</v>
      </c>
      <c r="B89" s="180" t="s">
        <v>99</v>
      </c>
      <c r="C89" s="181" t="s">
        <v>51</v>
      </c>
      <c r="D89" s="182" t="s">
        <v>177</v>
      </c>
      <c r="E89" s="182" t="s">
        <v>178</v>
      </c>
      <c r="F89" s="183">
        <v>1</v>
      </c>
      <c r="G89" s="182" t="s">
        <v>38</v>
      </c>
      <c r="H89" s="184">
        <v>44130500</v>
      </c>
      <c r="I89" s="183">
        <v>1</v>
      </c>
      <c r="J89" s="182" t="s">
        <v>38</v>
      </c>
      <c r="K89" s="184">
        <v>44130500</v>
      </c>
      <c r="L89" s="196">
        <f t="shared" si="3"/>
        <v>1</v>
      </c>
      <c r="M89" s="184">
        <v>44130500</v>
      </c>
      <c r="N89" s="184">
        <v>0</v>
      </c>
      <c r="O89" s="184">
        <v>0</v>
      </c>
      <c r="P89" s="197">
        <v>0</v>
      </c>
      <c r="Q89" s="210">
        <f t="shared" si="7"/>
        <v>0</v>
      </c>
    </row>
    <row r="90" spans="1:17" s="148" customFormat="1" ht="15.75" customHeight="1">
      <c r="A90" s="186" t="s">
        <v>74</v>
      </c>
      <c r="B90" s="186" t="s">
        <v>179</v>
      </c>
      <c r="C90" s="187" t="s">
        <v>48</v>
      </c>
      <c r="D90" s="188" t="s">
        <v>180</v>
      </c>
      <c r="E90" s="188"/>
      <c r="F90" s="189"/>
      <c r="G90" s="188"/>
      <c r="H90" s="190">
        <f>SUM(H91:H92)</f>
        <v>216047200</v>
      </c>
      <c r="I90" s="188"/>
      <c r="J90" s="188"/>
      <c r="K90" s="190">
        <f>SUM(K91:K92)</f>
        <v>216047200</v>
      </c>
      <c r="L90" s="198">
        <f t="shared" si="3"/>
        <v>1</v>
      </c>
      <c r="M90" s="190">
        <f>SUM(M91:M92)</f>
        <v>216047200</v>
      </c>
      <c r="N90" s="190">
        <f t="shared" ref="N90:P90" si="26">SUM(N91:N92)</f>
        <v>0</v>
      </c>
      <c r="O90" s="190">
        <f t="shared" si="26"/>
        <v>0</v>
      </c>
      <c r="P90" s="190">
        <f t="shared" si="26"/>
        <v>0</v>
      </c>
      <c r="Q90" s="210">
        <f t="shared" si="7"/>
        <v>0</v>
      </c>
    </row>
    <row r="91" spans="1:17" s="148" customFormat="1" ht="15.75" customHeight="1">
      <c r="A91" s="180" t="s">
        <v>74</v>
      </c>
      <c r="B91" s="180" t="s">
        <v>179</v>
      </c>
      <c r="C91" s="211" t="s">
        <v>58</v>
      </c>
      <c r="D91" s="182" t="s">
        <v>181</v>
      </c>
      <c r="E91" s="182" t="s">
        <v>182</v>
      </c>
      <c r="F91" s="183">
        <v>1</v>
      </c>
      <c r="G91" s="182" t="s">
        <v>38</v>
      </c>
      <c r="H91" s="184">
        <v>25000000</v>
      </c>
      <c r="I91" s="183">
        <v>1</v>
      </c>
      <c r="J91" s="182" t="s">
        <v>38</v>
      </c>
      <c r="K91" s="184">
        <v>25000000</v>
      </c>
      <c r="L91" s="196">
        <f t="shared" si="3"/>
        <v>1</v>
      </c>
      <c r="M91" s="184">
        <v>25000000</v>
      </c>
      <c r="N91" s="184">
        <v>0</v>
      </c>
      <c r="O91" s="184">
        <v>0</v>
      </c>
      <c r="P91" s="197">
        <v>0</v>
      </c>
      <c r="Q91" s="210">
        <f t="shared" si="7"/>
        <v>0</v>
      </c>
    </row>
    <row r="92" spans="1:17" s="148" customFormat="1" ht="15.75" customHeight="1">
      <c r="A92" s="180">
        <v>2</v>
      </c>
      <c r="B92" s="180">
        <v>6</v>
      </c>
      <c r="C92" s="181">
        <v>91</v>
      </c>
      <c r="D92" s="182" t="s">
        <v>183</v>
      </c>
      <c r="E92" s="182" t="s">
        <v>184</v>
      </c>
      <c r="F92" s="183">
        <v>1</v>
      </c>
      <c r="G92" s="182" t="s">
        <v>185</v>
      </c>
      <c r="H92" s="184">
        <v>191047200</v>
      </c>
      <c r="I92" s="183">
        <v>1</v>
      </c>
      <c r="J92" s="182" t="s">
        <v>79</v>
      </c>
      <c r="K92" s="184">
        <v>191047200</v>
      </c>
      <c r="L92" s="196">
        <f t="shared" si="3"/>
        <v>1</v>
      </c>
      <c r="M92" s="184">
        <v>191047200</v>
      </c>
      <c r="N92" s="184">
        <v>0</v>
      </c>
      <c r="O92" s="184">
        <v>0</v>
      </c>
      <c r="P92" s="197"/>
      <c r="Q92" s="210">
        <f t="shared" si="7"/>
        <v>0</v>
      </c>
    </row>
    <row r="93" spans="1:17" s="150" customFormat="1" ht="15.75" customHeight="1">
      <c r="A93" s="186">
        <v>2</v>
      </c>
      <c r="B93" s="186">
        <v>6</v>
      </c>
      <c r="C93" s="187"/>
      <c r="D93" s="188" t="s">
        <v>186</v>
      </c>
      <c r="E93" s="188"/>
      <c r="F93" s="189"/>
      <c r="G93" s="188"/>
      <c r="H93" s="190">
        <f>SUM(H94)</f>
        <v>64691725</v>
      </c>
      <c r="I93" s="189"/>
      <c r="J93" s="188"/>
      <c r="K93" s="190">
        <f>SUM(K94)</f>
        <v>64691725</v>
      </c>
      <c r="L93" s="198"/>
      <c r="M93" s="190">
        <f>SUM(M94)</f>
        <v>0</v>
      </c>
      <c r="N93" s="190">
        <f t="shared" ref="N93:P93" si="27">SUM(N94)</f>
        <v>0</v>
      </c>
      <c r="O93" s="190">
        <f t="shared" si="27"/>
        <v>64691725</v>
      </c>
      <c r="P93" s="190">
        <f t="shared" si="27"/>
        <v>0</v>
      </c>
      <c r="Q93" s="210">
        <f t="shared" si="7"/>
        <v>0</v>
      </c>
    </row>
    <row r="94" spans="1:17" s="148" customFormat="1" ht="15.75" customHeight="1">
      <c r="A94" s="180">
        <v>2</v>
      </c>
      <c r="B94" s="180">
        <v>6</v>
      </c>
      <c r="C94" s="181">
        <v>92</v>
      </c>
      <c r="D94" s="182" t="s">
        <v>187</v>
      </c>
      <c r="E94" s="182" t="s">
        <v>188</v>
      </c>
      <c r="F94" s="183">
        <v>1</v>
      </c>
      <c r="G94" s="182" t="s">
        <v>79</v>
      </c>
      <c r="H94" s="184">
        <v>64691725</v>
      </c>
      <c r="I94" s="183">
        <v>1</v>
      </c>
      <c r="J94" s="182" t="s">
        <v>79</v>
      </c>
      <c r="K94" s="184">
        <v>64691725</v>
      </c>
      <c r="L94" s="196">
        <f t="shared" si="3"/>
        <v>1</v>
      </c>
      <c r="M94" s="184">
        <v>0</v>
      </c>
      <c r="N94" s="184">
        <v>0</v>
      </c>
      <c r="O94" s="184">
        <v>64691725</v>
      </c>
      <c r="P94" s="197"/>
      <c r="Q94" s="210">
        <f t="shared" si="7"/>
        <v>0</v>
      </c>
    </row>
    <row r="95" spans="1:17" s="148" customFormat="1" ht="15.75" customHeight="1">
      <c r="A95" s="186" t="s">
        <v>91</v>
      </c>
      <c r="B95" s="186" t="s">
        <v>48</v>
      </c>
      <c r="C95" s="187" t="s">
        <v>48</v>
      </c>
      <c r="D95" s="188" t="s">
        <v>189</v>
      </c>
      <c r="E95" s="188"/>
      <c r="F95" s="189"/>
      <c r="G95" s="188"/>
      <c r="H95" s="190">
        <f>H96+H98+H102+H106</f>
        <v>97569100</v>
      </c>
      <c r="I95" s="188"/>
      <c r="J95" s="188"/>
      <c r="K95" s="190">
        <f>K96+K98+K102+K106</f>
        <v>82068000</v>
      </c>
      <c r="L95" s="198">
        <f t="shared" si="3"/>
        <v>0.84112695515281</v>
      </c>
      <c r="M95" s="190">
        <f>M96+M98+M102+M106</f>
        <v>0</v>
      </c>
      <c r="N95" s="190">
        <f t="shared" ref="N95:P95" si="28">N96+N98+N102+N106</f>
        <v>7210000</v>
      </c>
      <c r="O95" s="190">
        <f t="shared" si="28"/>
        <v>90359100</v>
      </c>
      <c r="P95" s="190">
        <f t="shared" si="28"/>
        <v>0</v>
      </c>
      <c r="Q95" s="210">
        <f t="shared" si="7"/>
        <v>15501100</v>
      </c>
    </row>
    <row r="96" spans="1:17" s="148" customFormat="1" ht="15.75" customHeight="1">
      <c r="A96" s="186" t="s">
        <v>91</v>
      </c>
      <c r="B96" s="186" t="s">
        <v>47</v>
      </c>
      <c r="C96" s="187" t="s">
        <v>48</v>
      </c>
      <c r="D96" s="188" t="s">
        <v>190</v>
      </c>
      <c r="E96" s="182"/>
      <c r="F96" s="189"/>
      <c r="G96" s="188"/>
      <c r="H96" s="190">
        <f>SUM(H97)</f>
        <v>2307500</v>
      </c>
      <c r="I96" s="188"/>
      <c r="J96" s="188"/>
      <c r="K96" s="190">
        <f>SUM(K97)</f>
        <v>2307500</v>
      </c>
      <c r="L96" s="198">
        <f t="shared" si="3"/>
        <v>1</v>
      </c>
      <c r="M96" s="190">
        <f>SUM(M97)</f>
        <v>0</v>
      </c>
      <c r="N96" s="190">
        <f t="shared" ref="N96:P96" si="29">SUM(N97)</f>
        <v>0</v>
      </c>
      <c r="O96" s="190">
        <f t="shared" si="29"/>
        <v>2307500</v>
      </c>
      <c r="P96" s="190">
        <f t="shared" si="29"/>
        <v>0</v>
      </c>
      <c r="Q96" s="210">
        <f t="shared" si="7"/>
        <v>0</v>
      </c>
    </row>
    <row r="97" spans="1:17" s="148" customFormat="1" ht="15.75" customHeight="1">
      <c r="A97" s="180" t="s">
        <v>91</v>
      </c>
      <c r="B97" s="180" t="s">
        <v>47</v>
      </c>
      <c r="C97" s="211" t="s">
        <v>61</v>
      </c>
      <c r="D97" s="182" t="s">
        <v>191</v>
      </c>
      <c r="E97" s="182" t="s">
        <v>192</v>
      </c>
      <c r="F97" s="183">
        <v>1</v>
      </c>
      <c r="G97" s="182" t="s">
        <v>38</v>
      </c>
      <c r="H97" s="184">
        <v>2307500</v>
      </c>
      <c r="I97" s="183">
        <v>1</v>
      </c>
      <c r="J97" s="182" t="s">
        <v>38</v>
      </c>
      <c r="K97" s="184">
        <v>2307500</v>
      </c>
      <c r="L97" s="196">
        <f t="shared" si="3"/>
        <v>1</v>
      </c>
      <c r="M97" s="184">
        <v>0</v>
      </c>
      <c r="N97" s="184">
        <v>0</v>
      </c>
      <c r="O97" s="184">
        <v>2307500</v>
      </c>
      <c r="P97" s="197">
        <v>0</v>
      </c>
      <c r="Q97" s="210">
        <f t="shared" si="7"/>
        <v>0</v>
      </c>
    </row>
    <row r="98" spans="1:17" s="148" customFormat="1" ht="15.75" customHeight="1">
      <c r="A98" s="186" t="s">
        <v>91</v>
      </c>
      <c r="B98" s="186" t="s">
        <v>74</v>
      </c>
      <c r="C98" s="187" t="s">
        <v>48</v>
      </c>
      <c r="D98" s="188" t="s">
        <v>193</v>
      </c>
      <c r="E98" s="182"/>
      <c r="F98" s="189"/>
      <c r="G98" s="188"/>
      <c r="H98" s="190">
        <f>SUM(H99:H101)</f>
        <v>43780500</v>
      </c>
      <c r="I98" s="188"/>
      <c r="J98" s="188"/>
      <c r="K98" s="190">
        <f>SUM(K99:K101)</f>
        <v>43780500</v>
      </c>
      <c r="L98" s="198">
        <f t="shared" ref="L98:L115" si="30">K98/H98</f>
        <v>1</v>
      </c>
      <c r="M98" s="190">
        <f>SUM(M99:M101)</f>
        <v>0</v>
      </c>
      <c r="N98" s="190">
        <f t="shared" ref="N98:P98" si="31">SUM(N99:N101)</f>
        <v>2500000</v>
      </c>
      <c r="O98" s="190">
        <f t="shared" si="31"/>
        <v>41280500</v>
      </c>
      <c r="P98" s="190">
        <f t="shared" si="31"/>
        <v>0</v>
      </c>
      <c r="Q98" s="210">
        <f t="shared" si="7"/>
        <v>0</v>
      </c>
    </row>
    <row r="99" spans="1:17" s="148" customFormat="1" ht="15.75" customHeight="1">
      <c r="A99" s="180" t="s">
        <v>91</v>
      </c>
      <c r="B99" s="180" t="s">
        <v>74</v>
      </c>
      <c r="C99" s="181" t="s">
        <v>58</v>
      </c>
      <c r="D99" s="182" t="s">
        <v>194</v>
      </c>
      <c r="E99" s="182" t="s">
        <v>195</v>
      </c>
      <c r="F99" s="183">
        <v>1</v>
      </c>
      <c r="G99" s="182" t="s">
        <v>38</v>
      </c>
      <c r="H99" s="184">
        <v>33720500</v>
      </c>
      <c r="I99" s="183">
        <v>1</v>
      </c>
      <c r="J99" s="182" t="s">
        <v>38</v>
      </c>
      <c r="K99" s="184">
        <v>33720500</v>
      </c>
      <c r="L99" s="196">
        <f t="shared" si="30"/>
        <v>1</v>
      </c>
      <c r="M99" s="184">
        <v>0</v>
      </c>
      <c r="N99" s="184">
        <v>0</v>
      </c>
      <c r="O99" s="184">
        <v>33720500</v>
      </c>
      <c r="P99" s="197">
        <v>0</v>
      </c>
      <c r="Q99" s="210">
        <f t="shared" si="7"/>
        <v>0</v>
      </c>
    </row>
    <row r="100" spans="1:17" s="148" customFormat="1" ht="15.75" customHeight="1">
      <c r="A100" s="180" t="s">
        <v>91</v>
      </c>
      <c r="B100" s="180" t="s">
        <v>74</v>
      </c>
      <c r="C100" s="181" t="s">
        <v>76</v>
      </c>
      <c r="D100" s="182" t="s">
        <v>196</v>
      </c>
      <c r="E100" s="182" t="s">
        <v>197</v>
      </c>
      <c r="F100" s="183">
        <v>10</v>
      </c>
      <c r="G100" s="182" t="s">
        <v>185</v>
      </c>
      <c r="H100" s="184">
        <v>2500000</v>
      </c>
      <c r="I100" s="183">
        <v>10</v>
      </c>
      <c r="J100" s="182" t="s">
        <v>185</v>
      </c>
      <c r="K100" s="184">
        <v>2500000</v>
      </c>
      <c r="L100" s="196">
        <f t="shared" si="30"/>
        <v>1</v>
      </c>
      <c r="M100" s="184">
        <v>0</v>
      </c>
      <c r="N100" s="184">
        <v>2500000</v>
      </c>
      <c r="O100" s="184">
        <v>0</v>
      </c>
      <c r="P100" s="197">
        <v>0</v>
      </c>
      <c r="Q100" s="210">
        <f t="shared" si="7"/>
        <v>0</v>
      </c>
    </row>
    <row r="101" spans="1:17" s="148" customFormat="1" ht="15.75" customHeight="1">
      <c r="A101" s="180" t="s">
        <v>91</v>
      </c>
      <c r="B101" s="180" t="s">
        <v>74</v>
      </c>
      <c r="C101" s="181">
        <v>99</v>
      </c>
      <c r="D101" s="182" t="s">
        <v>198</v>
      </c>
      <c r="E101" s="182"/>
      <c r="F101" s="183">
        <v>1</v>
      </c>
      <c r="G101" s="182" t="s">
        <v>38</v>
      </c>
      <c r="H101" s="184">
        <v>7560000</v>
      </c>
      <c r="I101" s="183">
        <v>1</v>
      </c>
      <c r="J101" s="182" t="s">
        <v>38</v>
      </c>
      <c r="K101" s="184">
        <v>7560000</v>
      </c>
      <c r="L101" s="196">
        <f t="shared" si="30"/>
        <v>1</v>
      </c>
      <c r="M101" s="184">
        <v>0</v>
      </c>
      <c r="N101" s="184">
        <v>0</v>
      </c>
      <c r="O101" s="184">
        <v>7560000</v>
      </c>
      <c r="P101" s="197">
        <v>0</v>
      </c>
      <c r="Q101" s="210">
        <f t="shared" ref="Q101:Q133" si="32">H101-K101</f>
        <v>0</v>
      </c>
    </row>
    <row r="102" spans="1:17" s="148" customFormat="1" ht="15.75" customHeight="1">
      <c r="A102" s="186" t="s">
        <v>91</v>
      </c>
      <c r="B102" s="186" t="s">
        <v>91</v>
      </c>
      <c r="C102" s="187" t="s">
        <v>48</v>
      </c>
      <c r="D102" s="188" t="s">
        <v>199</v>
      </c>
      <c r="E102" s="188"/>
      <c r="F102" s="189"/>
      <c r="G102" s="188"/>
      <c r="H102" s="190">
        <f>SUM(H103:H105)</f>
        <v>27716100</v>
      </c>
      <c r="I102" s="188"/>
      <c r="J102" s="188"/>
      <c r="K102" s="190">
        <f>SUM(K103:K105)</f>
        <v>16430000</v>
      </c>
      <c r="L102" s="198">
        <f t="shared" si="30"/>
        <v>0.59279624478191395</v>
      </c>
      <c r="M102" s="190">
        <f>SUM(M103:M105)</f>
        <v>0</v>
      </c>
      <c r="N102" s="190">
        <f t="shared" ref="N102:P102" si="33">SUM(N103:N105)</f>
        <v>0</v>
      </c>
      <c r="O102" s="190">
        <f t="shared" si="33"/>
        <v>27716100</v>
      </c>
      <c r="P102" s="190">
        <f t="shared" si="33"/>
        <v>0</v>
      </c>
      <c r="Q102" s="210">
        <f t="shared" si="32"/>
        <v>11286100</v>
      </c>
    </row>
    <row r="103" spans="1:17" s="149" customFormat="1" ht="15.75" customHeight="1">
      <c r="A103" s="180">
        <v>3</v>
      </c>
      <c r="B103" s="180">
        <v>3</v>
      </c>
      <c r="C103" s="181">
        <v>90</v>
      </c>
      <c r="D103" s="182" t="s">
        <v>200</v>
      </c>
      <c r="E103" s="182" t="s">
        <v>201</v>
      </c>
      <c r="F103" s="183">
        <v>1</v>
      </c>
      <c r="G103" s="182" t="s">
        <v>38</v>
      </c>
      <c r="H103" s="184">
        <v>13430000</v>
      </c>
      <c r="I103" s="182">
        <v>1</v>
      </c>
      <c r="J103" s="182" t="s">
        <v>38</v>
      </c>
      <c r="K103" s="184">
        <v>13430000</v>
      </c>
      <c r="L103" s="196">
        <f t="shared" si="30"/>
        <v>1</v>
      </c>
      <c r="M103" s="184"/>
      <c r="N103" s="184">
        <v>0</v>
      </c>
      <c r="O103" s="184">
        <v>13430000</v>
      </c>
      <c r="P103" s="197"/>
      <c r="Q103" s="210">
        <f t="shared" si="32"/>
        <v>0</v>
      </c>
    </row>
    <row r="104" spans="1:17" s="148" customFormat="1" ht="15.75" customHeight="1">
      <c r="A104" s="180" t="s">
        <v>91</v>
      </c>
      <c r="B104" s="180" t="s">
        <v>91</v>
      </c>
      <c r="C104" s="181" t="s">
        <v>202</v>
      </c>
      <c r="D104" s="182" t="s">
        <v>203</v>
      </c>
      <c r="E104" s="182" t="s">
        <v>204</v>
      </c>
      <c r="F104" s="183">
        <v>90</v>
      </c>
      <c r="G104" s="182" t="s">
        <v>119</v>
      </c>
      <c r="H104" s="184">
        <v>3000000</v>
      </c>
      <c r="I104" s="183">
        <v>90</v>
      </c>
      <c r="J104" s="182" t="s">
        <v>119</v>
      </c>
      <c r="K104" s="184">
        <v>3000000</v>
      </c>
      <c r="L104" s="196">
        <f t="shared" si="30"/>
        <v>1</v>
      </c>
      <c r="M104" s="184">
        <v>0</v>
      </c>
      <c r="N104" s="184">
        <v>0</v>
      </c>
      <c r="O104" s="184">
        <v>3000000</v>
      </c>
      <c r="P104" s="197">
        <v>0</v>
      </c>
      <c r="Q104" s="210">
        <f t="shared" si="32"/>
        <v>0</v>
      </c>
    </row>
    <row r="105" spans="1:17" s="148" customFormat="1" ht="15.75" customHeight="1">
      <c r="A105" s="180">
        <v>3</v>
      </c>
      <c r="B105" s="180">
        <v>3</v>
      </c>
      <c r="C105" s="181">
        <v>99</v>
      </c>
      <c r="D105" s="182" t="s">
        <v>205</v>
      </c>
      <c r="E105" s="182" t="s">
        <v>206</v>
      </c>
      <c r="F105" s="183">
        <v>1</v>
      </c>
      <c r="G105" s="182" t="s">
        <v>38</v>
      </c>
      <c r="H105" s="184">
        <v>11286100</v>
      </c>
      <c r="I105" s="183">
        <v>1</v>
      </c>
      <c r="J105" s="182" t="s">
        <v>38</v>
      </c>
      <c r="K105" s="184">
        <v>0</v>
      </c>
      <c r="L105" s="196">
        <f t="shared" si="30"/>
        <v>0</v>
      </c>
      <c r="M105" s="184">
        <v>0</v>
      </c>
      <c r="N105" s="184"/>
      <c r="O105" s="184">
        <v>11286100</v>
      </c>
      <c r="P105" s="197"/>
      <c r="Q105" s="210">
        <f t="shared" si="32"/>
        <v>11286100</v>
      </c>
    </row>
    <row r="106" spans="1:17" s="148" customFormat="1" ht="15.75" customHeight="1">
      <c r="A106" s="186" t="s">
        <v>91</v>
      </c>
      <c r="B106" s="186" t="s">
        <v>99</v>
      </c>
      <c r="C106" s="187" t="s">
        <v>48</v>
      </c>
      <c r="D106" s="188" t="s">
        <v>207</v>
      </c>
      <c r="E106" s="188"/>
      <c r="F106" s="189"/>
      <c r="G106" s="188"/>
      <c r="H106" s="190">
        <f>SUM(H107:H112)</f>
        <v>23765000</v>
      </c>
      <c r="I106" s="188"/>
      <c r="J106" s="188"/>
      <c r="K106" s="190">
        <f>SUM(K107:K112)</f>
        <v>19550000</v>
      </c>
      <c r="L106" s="198">
        <f t="shared" si="30"/>
        <v>0.82263833368398898</v>
      </c>
      <c r="M106" s="190">
        <f>SUM(M107:M112)</f>
        <v>0</v>
      </c>
      <c r="N106" s="190">
        <f t="shared" ref="N106:P106" si="34">SUM(N107:N112)</f>
        <v>4710000</v>
      </c>
      <c r="O106" s="190">
        <f t="shared" si="34"/>
        <v>19055000</v>
      </c>
      <c r="P106" s="190">
        <f t="shared" si="34"/>
        <v>0</v>
      </c>
      <c r="Q106" s="210">
        <f t="shared" si="32"/>
        <v>4215000</v>
      </c>
    </row>
    <row r="107" spans="1:17" s="149" customFormat="1" ht="15.75" customHeight="1">
      <c r="A107" s="180">
        <v>3</v>
      </c>
      <c r="B107" s="180">
        <v>4</v>
      </c>
      <c r="C107" s="211" t="s">
        <v>55</v>
      </c>
      <c r="D107" s="182" t="s">
        <v>208</v>
      </c>
      <c r="E107" s="182" t="s">
        <v>209</v>
      </c>
      <c r="F107" s="183">
        <v>1</v>
      </c>
      <c r="G107" s="182" t="s">
        <v>38</v>
      </c>
      <c r="H107" s="184">
        <v>2670000</v>
      </c>
      <c r="I107" s="182">
        <v>1</v>
      </c>
      <c r="J107" s="182" t="s">
        <v>38</v>
      </c>
      <c r="K107" s="184">
        <v>2670000</v>
      </c>
      <c r="L107" s="196"/>
      <c r="M107" s="184">
        <v>0</v>
      </c>
      <c r="N107" s="184">
        <v>0</v>
      </c>
      <c r="O107" s="184">
        <v>2670000</v>
      </c>
      <c r="P107" s="197"/>
      <c r="Q107" s="210">
        <f t="shared" si="32"/>
        <v>0</v>
      </c>
    </row>
    <row r="108" spans="1:17" s="149" customFormat="1" ht="15.75" customHeight="1">
      <c r="A108" s="180">
        <v>3</v>
      </c>
      <c r="B108" s="180">
        <v>4</v>
      </c>
      <c r="C108" s="211" t="s">
        <v>58</v>
      </c>
      <c r="D108" s="182" t="s">
        <v>210</v>
      </c>
      <c r="E108" s="182" t="s">
        <v>211</v>
      </c>
      <c r="F108" s="183">
        <v>1</v>
      </c>
      <c r="G108" s="182" t="s">
        <v>38</v>
      </c>
      <c r="H108" s="184">
        <v>4215000</v>
      </c>
      <c r="I108" s="182">
        <v>1</v>
      </c>
      <c r="J108" s="182" t="s">
        <v>38</v>
      </c>
      <c r="K108" s="184">
        <v>0</v>
      </c>
      <c r="L108" s="196"/>
      <c r="M108" s="184">
        <v>0</v>
      </c>
      <c r="N108" s="184">
        <v>0</v>
      </c>
      <c r="O108" s="184">
        <v>4215000</v>
      </c>
      <c r="P108" s="197"/>
      <c r="Q108" s="210">
        <f t="shared" si="32"/>
        <v>4215000</v>
      </c>
    </row>
    <row r="109" spans="1:17" s="148" customFormat="1" ht="15.75" customHeight="1">
      <c r="A109" s="180" t="s">
        <v>91</v>
      </c>
      <c r="B109" s="180" t="s">
        <v>99</v>
      </c>
      <c r="C109" s="181" t="s">
        <v>212</v>
      </c>
      <c r="D109" s="182" t="s">
        <v>213</v>
      </c>
      <c r="E109" s="182" t="s">
        <v>214</v>
      </c>
      <c r="F109" s="183">
        <v>1</v>
      </c>
      <c r="G109" s="182" t="s">
        <v>215</v>
      </c>
      <c r="H109" s="184">
        <v>4710000</v>
      </c>
      <c r="I109" s="182">
        <v>1</v>
      </c>
      <c r="J109" s="182" t="s">
        <v>38</v>
      </c>
      <c r="K109" s="184">
        <v>4710000</v>
      </c>
      <c r="L109" s="196">
        <f t="shared" si="30"/>
        <v>1</v>
      </c>
      <c r="M109" s="184">
        <v>0</v>
      </c>
      <c r="N109" s="184">
        <v>4710000</v>
      </c>
      <c r="O109" s="184">
        <v>0</v>
      </c>
      <c r="P109" s="197">
        <v>0</v>
      </c>
      <c r="Q109" s="210">
        <f t="shared" si="32"/>
        <v>0</v>
      </c>
    </row>
    <row r="110" spans="1:17" s="148" customFormat="1" ht="15.75" customHeight="1">
      <c r="A110" s="180" t="s">
        <v>91</v>
      </c>
      <c r="B110" s="180" t="s">
        <v>99</v>
      </c>
      <c r="C110" s="181">
        <v>94</v>
      </c>
      <c r="D110" s="182" t="s">
        <v>216</v>
      </c>
      <c r="E110" s="182" t="s">
        <v>217</v>
      </c>
      <c r="F110" s="183">
        <v>1</v>
      </c>
      <c r="G110" s="182" t="s">
        <v>44</v>
      </c>
      <c r="H110" s="184">
        <v>3195000</v>
      </c>
      <c r="I110" s="183">
        <v>1</v>
      </c>
      <c r="J110" s="182" t="s">
        <v>38</v>
      </c>
      <c r="K110" s="184">
        <v>3195000</v>
      </c>
      <c r="L110" s="196">
        <f t="shared" si="30"/>
        <v>1</v>
      </c>
      <c r="M110" s="184">
        <v>0</v>
      </c>
      <c r="N110" s="184">
        <v>0</v>
      </c>
      <c r="O110" s="184">
        <v>3195000</v>
      </c>
      <c r="P110" s="197">
        <v>0</v>
      </c>
      <c r="Q110" s="210">
        <f t="shared" si="32"/>
        <v>0</v>
      </c>
    </row>
    <row r="111" spans="1:17" s="148" customFormat="1" ht="15.75" customHeight="1">
      <c r="A111" s="180" t="s">
        <v>91</v>
      </c>
      <c r="B111" s="180" t="s">
        <v>99</v>
      </c>
      <c r="C111" s="181" t="s">
        <v>88</v>
      </c>
      <c r="D111" s="182" t="s">
        <v>218</v>
      </c>
      <c r="E111" s="182" t="s">
        <v>219</v>
      </c>
      <c r="F111" s="183">
        <v>1</v>
      </c>
      <c r="G111" s="182" t="s">
        <v>79</v>
      </c>
      <c r="H111" s="184">
        <v>4300000</v>
      </c>
      <c r="I111" s="183">
        <v>1</v>
      </c>
      <c r="J111" s="182" t="s">
        <v>79</v>
      </c>
      <c r="K111" s="184">
        <v>4300000</v>
      </c>
      <c r="L111" s="196">
        <f t="shared" si="30"/>
        <v>1</v>
      </c>
      <c r="M111" s="184">
        <v>0</v>
      </c>
      <c r="N111" s="184">
        <v>0</v>
      </c>
      <c r="O111" s="184">
        <v>4300000</v>
      </c>
      <c r="P111" s="197">
        <v>0</v>
      </c>
      <c r="Q111" s="210">
        <f t="shared" si="32"/>
        <v>0</v>
      </c>
    </row>
    <row r="112" spans="1:17" s="148" customFormat="1" ht="15.75" customHeight="1">
      <c r="A112" s="180" t="s">
        <v>91</v>
      </c>
      <c r="B112" s="180" t="s">
        <v>99</v>
      </c>
      <c r="C112" s="181" t="s">
        <v>128</v>
      </c>
      <c r="D112" s="182" t="s">
        <v>220</v>
      </c>
      <c r="E112" s="182" t="s">
        <v>221</v>
      </c>
      <c r="F112" s="183">
        <v>1</v>
      </c>
      <c r="G112" s="182" t="s">
        <v>79</v>
      </c>
      <c r="H112" s="184">
        <v>4675000</v>
      </c>
      <c r="I112" s="183">
        <v>1</v>
      </c>
      <c r="J112" s="182" t="s">
        <v>79</v>
      </c>
      <c r="K112" s="184">
        <v>4675000</v>
      </c>
      <c r="L112" s="196">
        <f t="shared" si="30"/>
        <v>1</v>
      </c>
      <c r="M112" s="184">
        <v>0</v>
      </c>
      <c r="N112" s="184">
        <v>0</v>
      </c>
      <c r="O112" s="184">
        <v>4675000</v>
      </c>
      <c r="P112" s="197">
        <v>0</v>
      </c>
      <c r="Q112" s="210">
        <f t="shared" si="32"/>
        <v>0</v>
      </c>
    </row>
    <row r="113" spans="1:17" s="148" customFormat="1" ht="15.75" customHeight="1">
      <c r="A113" s="186" t="s">
        <v>99</v>
      </c>
      <c r="B113" s="186" t="s">
        <v>48</v>
      </c>
      <c r="C113" s="187" t="s">
        <v>48</v>
      </c>
      <c r="D113" s="188" t="s">
        <v>222</v>
      </c>
      <c r="E113" s="188"/>
      <c r="F113" s="189"/>
      <c r="G113" s="188"/>
      <c r="H113" s="190">
        <f>H114+H117+H120+H123</f>
        <v>242634928</v>
      </c>
      <c r="I113" s="188"/>
      <c r="J113" s="188"/>
      <c r="K113" s="190">
        <f>K114+K117+K120+K123</f>
        <v>114324750</v>
      </c>
      <c r="L113" s="198">
        <f t="shared" si="30"/>
        <v>0.47118010148975698</v>
      </c>
      <c r="M113" s="190">
        <f>M114+M117+M120+M123</f>
        <v>119513500</v>
      </c>
      <c r="N113" s="190">
        <f t="shared" ref="N113:P113" si="35">N114+N117+N120+N123</f>
        <v>0</v>
      </c>
      <c r="O113" s="190">
        <f t="shared" si="35"/>
        <v>123121428</v>
      </c>
      <c r="P113" s="190">
        <f t="shared" si="35"/>
        <v>0</v>
      </c>
      <c r="Q113" s="210">
        <f t="shared" si="32"/>
        <v>128310178</v>
      </c>
    </row>
    <row r="114" spans="1:17" s="148" customFormat="1" ht="15.75" customHeight="1">
      <c r="A114" s="186" t="s">
        <v>99</v>
      </c>
      <c r="B114" s="186" t="s">
        <v>74</v>
      </c>
      <c r="C114" s="187" t="s">
        <v>48</v>
      </c>
      <c r="D114" s="188" t="s">
        <v>223</v>
      </c>
      <c r="E114" s="188"/>
      <c r="F114" s="189"/>
      <c r="G114" s="188"/>
      <c r="H114" s="190">
        <f>SUM(H115:H116)</f>
        <v>6078250</v>
      </c>
      <c r="I114" s="188"/>
      <c r="J114" s="188"/>
      <c r="K114" s="190">
        <f>SUM(K115:K116)</f>
        <v>3295000</v>
      </c>
      <c r="L114" s="198">
        <f t="shared" si="30"/>
        <v>0.542096820630938</v>
      </c>
      <c r="M114" s="190">
        <f>SUM(M115:M116)</f>
        <v>6078250</v>
      </c>
      <c r="N114" s="190">
        <f t="shared" ref="N114:P114" si="36">SUM(N115:N116)</f>
        <v>0</v>
      </c>
      <c r="O114" s="190">
        <f t="shared" si="36"/>
        <v>0</v>
      </c>
      <c r="P114" s="190">
        <f t="shared" si="36"/>
        <v>0</v>
      </c>
      <c r="Q114" s="210">
        <f t="shared" si="32"/>
        <v>2783250</v>
      </c>
    </row>
    <row r="115" spans="1:17" s="148" customFormat="1" ht="15.75" customHeight="1">
      <c r="A115" s="180" t="s">
        <v>99</v>
      </c>
      <c r="B115" s="180" t="s">
        <v>74</v>
      </c>
      <c r="C115" s="181">
        <v>91</v>
      </c>
      <c r="D115" s="182" t="s">
        <v>224</v>
      </c>
      <c r="E115" s="182" t="s">
        <v>225</v>
      </c>
      <c r="F115" s="183">
        <v>1</v>
      </c>
      <c r="G115" s="182" t="s">
        <v>185</v>
      </c>
      <c r="H115" s="184">
        <v>2783250</v>
      </c>
      <c r="I115" s="183">
        <v>1</v>
      </c>
      <c r="J115" s="182" t="s">
        <v>79</v>
      </c>
      <c r="K115" s="184">
        <v>0</v>
      </c>
      <c r="L115" s="196">
        <f t="shared" si="30"/>
        <v>0</v>
      </c>
      <c r="M115" s="184">
        <v>2783250</v>
      </c>
      <c r="N115" s="184">
        <v>0</v>
      </c>
      <c r="O115" s="184">
        <v>0</v>
      </c>
      <c r="P115" s="197">
        <v>0</v>
      </c>
      <c r="Q115" s="210">
        <f t="shared" si="32"/>
        <v>2783250</v>
      </c>
    </row>
    <row r="116" spans="1:17" s="148" customFormat="1" ht="15.75" customHeight="1">
      <c r="A116" s="180">
        <v>4</v>
      </c>
      <c r="B116" s="180">
        <v>2</v>
      </c>
      <c r="C116" s="181">
        <v>96</v>
      </c>
      <c r="D116" s="182" t="s">
        <v>226</v>
      </c>
      <c r="E116" s="182" t="s">
        <v>225</v>
      </c>
      <c r="F116" s="183">
        <v>1</v>
      </c>
      <c r="G116" s="182" t="s">
        <v>79</v>
      </c>
      <c r="H116" s="184">
        <v>3295000</v>
      </c>
      <c r="I116" s="183">
        <v>1</v>
      </c>
      <c r="J116" s="182" t="s">
        <v>79</v>
      </c>
      <c r="K116" s="184">
        <v>3295000</v>
      </c>
      <c r="L116" s="196"/>
      <c r="M116" s="184">
        <v>3295000</v>
      </c>
      <c r="N116" s="184">
        <v>0</v>
      </c>
      <c r="O116" s="184">
        <v>0</v>
      </c>
      <c r="P116" s="197"/>
      <c r="Q116" s="210">
        <f t="shared" si="32"/>
        <v>0</v>
      </c>
    </row>
    <row r="117" spans="1:17" s="148" customFormat="1" ht="15.75" customHeight="1">
      <c r="A117" s="186" t="s">
        <v>99</v>
      </c>
      <c r="B117" s="186" t="s">
        <v>99</v>
      </c>
      <c r="C117" s="187" t="s">
        <v>48</v>
      </c>
      <c r="D117" s="188" t="s">
        <v>227</v>
      </c>
      <c r="E117" s="182"/>
      <c r="F117" s="189"/>
      <c r="G117" s="188"/>
      <c r="H117" s="190">
        <f>SUM(H118:H119)</f>
        <v>5660000</v>
      </c>
      <c r="I117" s="188"/>
      <c r="J117" s="188"/>
      <c r="K117" s="190">
        <f>SUM(K118:K119)</f>
        <v>0</v>
      </c>
      <c r="L117" s="198">
        <f t="shared" ref="L117:L131" si="37">K117/H117</f>
        <v>0</v>
      </c>
      <c r="M117" s="190">
        <f>SUM(M118:M119)</f>
        <v>2402500</v>
      </c>
      <c r="N117" s="190">
        <f t="shared" ref="N117:P117" si="38">SUM(N118:N119)</f>
        <v>0</v>
      </c>
      <c r="O117" s="190">
        <f t="shared" si="38"/>
        <v>3257500</v>
      </c>
      <c r="P117" s="190">
        <f t="shared" si="38"/>
        <v>0</v>
      </c>
      <c r="Q117" s="210">
        <f t="shared" si="32"/>
        <v>5660000</v>
      </c>
    </row>
    <row r="118" spans="1:17" s="148" customFormat="1" ht="15.75" customHeight="1">
      <c r="A118" s="180" t="s">
        <v>99</v>
      </c>
      <c r="B118" s="180" t="s">
        <v>99</v>
      </c>
      <c r="C118" s="181" t="s">
        <v>55</v>
      </c>
      <c r="D118" s="182" t="s">
        <v>228</v>
      </c>
      <c r="E118" s="182" t="s">
        <v>229</v>
      </c>
      <c r="F118" s="183">
        <v>1</v>
      </c>
      <c r="G118" s="182" t="s">
        <v>38</v>
      </c>
      <c r="H118" s="184">
        <v>3257500</v>
      </c>
      <c r="I118" s="183">
        <v>1</v>
      </c>
      <c r="J118" s="182" t="s">
        <v>38</v>
      </c>
      <c r="K118" s="184">
        <v>0</v>
      </c>
      <c r="L118" s="196">
        <f t="shared" si="37"/>
        <v>0</v>
      </c>
      <c r="M118" s="184">
        <v>0</v>
      </c>
      <c r="N118" s="184">
        <v>0</v>
      </c>
      <c r="O118" s="184">
        <v>3257500</v>
      </c>
      <c r="P118" s="197">
        <v>0</v>
      </c>
      <c r="Q118" s="210">
        <f t="shared" si="32"/>
        <v>3257500</v>
      </c>
    </row>
    <row r="119" spans="1:17" s="148" customFormat="1" ht="15.75" customHeight="1">
      <c r="A119" s="180" t="s">
        <v>99</v>
      </c>
      <c r="B119" s="180" t="s">
        <v>99</v>
      </c>
      <c r="C119" s="181">
        <v>92</v>
      </c>
      <c r="D119" s="182" t="s">
        <v>230</v>
      </c>
      <c r="E119" s="182" t="s">
        <v>231</v>
      </c>
      <c r="F119" s="183">
        <v>1</v>
      </c>
      <c r="G119" s="182" t="s">
        <v>185</v>
      </c>
      <c r="H119" s="184">
        <v>2402500</v>
      </c>
      <c r="I119" s="183">
        <v>1</v>
      </c>
      <c r="J119" s="182" t="s">
        <v>79</v>
      </c>
      <c r="K119" s="184">
        <v>0</v>
      </c>
      <c r="L119" s="196">
        <f t="shared" si="37"/>
        <v>0</v>
      </c>
      <c r="M119" s="184">
        <v>2402500</v>
      </c>
      <c r="N119" s="184">
        <v>0</v>
      </c>
      <c r="O119" s="184">
        <v>0</v>
      </c>
      <c r="P119" s="197">
        <v>0</v>
      </c>
      <c r="Q119" s="210">
        <f t="shared" si="32"/>
        <v>2402500</v>
      </c>
    </row>
    <row r="120" spans="1:17" s="148" customFormat="1" ht="15.75" customHeight="1">
      <c r="A120" s="186" t="s">
        <v>99</v>
      </c>
      <c r="B120" s="186" t="s">
        <v>179</v>
      </c>
      <c r="C120" s="187" t="s">
        <v>48</v>
      </c>
      <c r="D120" s="188" t="s">
        <v>232</v>
      </c>
      <c r="E120" s="182"/>
      <c r="F120" s="189"/>
      <c r="G120" s="188"/>
      <c r="H120" s="190">
        <f>SUM(H121:H122)</f>
        <v>4947500</v>
      </c>
      <c r="I120" s="188"/>
      <c r="J120" s="188"/>
      <c r="K120" s="190">
        <f>SUM(K121:K122)</f>
        <v>4947500</v>
      </c>
      <c r="L120" s="198">
        <f t="shared" si="37"/>
        <v>1</v>
      </c>
      <c r="M120" s="190">
        <f>SUM(M121:M122)</f>
        <v>4947500</v>
      </c>
      <c r="N120" s="190">
        <f t="shared" ref="N120:P120" si="39">SUM(N121:N122)</f>
        <v>0</v>
      </c>
      <c r="O120" s="190">
        <f t="shared" si="39"/>
        <v>0</v>
      </c>
      <c r="P120" s="190">
        <f t="shared" si="39"/>
        <v>0</v>
      </c>
      <c r="Q120" s="210">
        <f t="shared" si="32"/>
        <v>0</v>
      </c>
    </row>
    <row r="121" spans="1:17" s="148" customFormat="1" ht="15.75" customHeight="1">
      <c r="A121" s="180" t="s">
        <v>99</v>
      </c>
      <c r="B121" s="180" t="s">
        <v>179</v>
      </c>
      <c r="C121" s="181" t="s">
        <v>51</v>
      </c>
      <c r="D121" s="182" t="s">
        <v>233</v>
      </c>
      <c r="E121" s="182" t="s">
        <v>234</v>
      </c>
      <c r="F121" s="183">
        <v>1</v>
      </c>
      <c r="G121" s="182" t="s">
        <v>80</v>
      </c>
      <c r="H121" s="184">
        <v>2402500</v>
      </c>
      <c r="I121" s="183">
        <v>1</v>
      </c>
      <c r="J121" s="182" t="s">
        <v>80</v>
      </c>
      <c r="K121" s="184">
        <v>2402500</v>
      </c>
      <c r="L121" s="196">
        <f t="shared" si="37"/>
        <v>1</v>
      </c>
      <c r="M121" s="184">
        <v>2402500</v>
      </c>
      <c r="N121" s="184">
        <v>0</v>
      </c>
      <c r="O121" s="184">
        <v>0</v>
      </c>
      <c r="P121" s="197">
        <v>0</v>
      </c>
      <c r="Q121" s="210">
        <f t="shared" si="32"/>
        <v>0</v>
      </c>
    </row>
    <row r="122" spans="1:17" s="148" customFormat="1" ht="15.75" customHeight="1">
      <c r="A122" s="180">
        <v>4</v>
      </c>
      <c r="B122" s="180">
        <v>6</v>
      </c>
      <c r="C122" s="211" t="s">
        <v>55</v>
      </c>
      <c r="D122" s="182" t="s">
        <v>235</v>
      </c>
      <c r="E122" s="182" t="s">
        <v>236</v>
      </c>
      <c r="F122" s="183">
        <v>1</v>
      </c>
      <c r="G122" s="182" t="s">
        <v>79</v>
      </c>
      <c r="H122" s="184">
        <v>2545000</v>
      </c>
      <c r="I122" s="183">
        <v>1</v>
      </c>
      <c r="J122" s="182" t="s">
        <v>79</v>
      </c>
      <c r="K122" s="184">
        <v>2545000</v>
      </c>
      <c r="L122" s="196">
        <f t="shared" si="37"/>
        <v>1</v>
      </c>
      <c r="M122" s="184">
        <v>2545000</v>
      </c>
      <c r="N122" s="184">
        <v>0</v>
      </c>
      <c r="O122" s="184">
        <v>0</v>
      </c>
      <c r="P122" s="197"/>
      <c r="Q122" s="210">
        <f t="shared" si="32"/>
        <v>0</v>
      </c>
    </row>
    <row r="123" spans="1:17" s="148" customFormat="1" ht="15.75" customHeight="1">
      <c r="A123" s="186" t="s">
        <v>99</v>
      </c>
      <c r="B123" s="186" t="s">
        <v>237</v>
      </c>
      <c r="C123" s="187" t="s">
        <v>48</v>
      </c>
      <c r="D123" s="188" t="s">
        <v>238</v>
      </c>
      <c r="E123" s="182"/>
      <c r="F123" s="189"/>
      <c r="G123" s="188"/>
      <c r="H123" s="190">
        <f>H124</f>
        <v>225949178</v>
      </c>
      <c r="I123" s="188"/>
      <c r="J123" s="188"/>
      <c r="K123" s="190">
        <f t="shared" ref="K123:K128" si="40">K124</f>
        <v>106082250</v>
      </c>
      <c r="L123" s="198">
        <f t="shared" si="37"/>
        <v>0.469496065172673</v>
      </c>
      <c r="M123" s="190">
        <f>M124</f>
        <v>106085250</v>
      </c>
      <c r="N123" s="190">
        <f t="shared" ref="N123:P123" si="41">N124</f>
        <v>0</v>
      </c>
      <c r="O123" s="190">
        <f t="shared" si="41"/>
        <v>119863928</v>
      </c>
      <c r="P123" s="190">
        <f t="shared" si="41"/>
        <v>0</v>
      </c>
      <c r="Q123" s="210">
        <f t="shared" si="32"/>
        <v>119866928</v>
      </c>
    </row>
    <row r="124" spans="1:17" s="148" customFormat="1" ht="15.75" customHeight="1">
      <c r="A124" s="180" t="s">
        <v>99</v>
      </c>
      <c r="B124" s="180" t="s">
        <v>237</v>
      </c>
      <c r="C124" s="181" t="s">
        <v>61</v>
      </c>
      <c r="D124" s="182" t="s">
        <v>239</v>
      </c>
      <c r="E124" s="182" t="s">
        <v>240</v>
      </c>
      <c r="F124" s="183">
        <v>1</v>
      </c>
      <c r="G124" s="182" t="s">
        <v>38</v>
      </c>
      <c r="H124" s="184">
        <v>225949178</v>
      </c>
      <c r="I124" s="183">
        <v>1</v>
      </c>
      <c r="J124" s="182" t="s">
        <v>38</v>
      </c>
      <c r="K124" s="184">
        <v>106082250</v>
      </c>
      <c r="L124" s="196">
        <f t="shared" si="37"/>
        <v>0.469496065172673</v>
      </c>
      <c r="M124" s="184">
        <v>106085250</v>
      </c>
      <c r="N124" s="184">
        <v>0</v>
      </c>
      <c r="O124" s="184">
        <v>119863928</v>
      </c>
      <c r="P124" s="197">
        <v>0</v>
      </c>
      <c r="Q124" s="210">
        <f t="shared" si="32"/>
        <v>119866928</v>
      </c>
    </row>
    <row r="125" spans="1:17" s="148" customFormat="1" ht="15.75" customHeight="1">
      <c r="A125" s="186" t="s">
        <v>131</v>
      </c>
      <c r="B125" s="186" t="s">
        <v>48</v>
      </c>
      <c r="C125" s="187" t="s">
        <v>48</v>
      </c>
      <c r="D125" s="188" t="s">
        <v>241</v>
      </c>
      <c r="E125" s="182"/>
      <c r="F125" s="189"/>
      <c r="G125" s="188"/>
      <c r="H125" s="190">
        <f>H126+H128+H130</f>
        <v>20000000</v>
      </c>
      <c r="I125" s="188"/>
      <c r="J125" s="188"/>
      <c r="K125" s="190">
        <f>K126+K128+K130</f>
        <v>0</v>
      </c>
      <c r="L125" s="198">
        <f t="shared" si="37"/>
        <v>0</v>
      </c>
      <c r="M125" s="190">
        <f>M126+M128+M130</f>
        <v>0</v>
      </c>
      <c r="N125" s="190">
        <f t="shared" ref="N125:P125" si="42">N126+N128+N130</f>
        <v>0</v>
      </c>
      <c r="O125" s="190">
        <f t="shared" si="42"/>
        <v>20000000</v>
      </c>
      <c r="P125" s="190">
        <f t="shared" si="42"/>
        <v>0</v>
      </c>
      <c r="Q125" s="210">
        <f t="shared" si="32"/>
        <v>20000000</v>
      </c>
    </row>
    <row r="126" spans="1:17" s="148" customFormat="1" ht="15.75" customHeight="1">
      <c r="A126" s="186" t="s">
        <v>131</v>
      </c>
      <c r="B126" s="186" t="s">
        <v>47</v>
      </c>
      <c r="C126" s="187" t="s">
        <v>48</v>
      </c>
      <c r="D126" s="188" t="s">
        <v>242</v>
      </c>
      <c r="E126" s="182"/>
      <c r="F126" s="189"/>
      <c r="G126" s="188"/>
      <c r="H126" s="190">
        <f>H127</f>
        <v>10000000</v>
      </c>
      <c r="I126" s="188"/>
      <c r="J126" s="188"/>
      <c r="K126" s="190">
        <v>0</v>
      </c>
      <c r="L126" s="198">
        <f t="shared" si="37"/>
        <v>0</v>
      </c>
      <c r="M126" s="190">
        <f>M127</f>
        <v>0</v>
      </c>
      <c r="N126" s="190">
        <f t="shared" ref="N126:P126" si="43">N127</f>
        <v>0</v>
      </c>
      <c r="O126" s="190">
        <f t="shared" si="43"/>
        <v>10000000</v>
      </c>
      <c r="P126" s="190">
        <f t="shared" si="43"/>
        <v>0</v>
      </c>
      <c r="Q126" s="210">
        <f t="shared" si="32"/>
        <v>10000000</v>
      </c>
    </row>
    <row r="127" spans="1:17" s="148" customFormat="1" ht="15.75" customHeight="1">
      <c r="A127" s="180" t="s">
        <v>131</v>
      </c>
      <c r="B127" s="180" t="s">
        <v>47</v>
      </c>
      <c r="C127" s="181" t="s">
        <v>51</v>
      </c>
      <c r="D127" s="182" t="s">
        <v>243</v>
      </c>
      <c r="E127" s="182" t="s">
        <v>244</v>
      </c>
      <c r="F127" s="183">
        <v>1</v>
      </c>
      <c r="G127" s="182" t="s">
        <v>38</v>
      </c>
      <c r="H127" s="184">
        <v>10000000</v>
      </c>
      <c r="I127" s="183">
        <v>1</v>
      </c>
      <c r="J127" s="182" t="s">
        <v>38</v>
      </c>
      <c r="K127" s="184">
        <v>0</v>
      </c>
      <c r="L127" s="196">
        <f t="shared" si="37"/>
        <v>0</v>
      </c>
      <c r="M127" s="184">
        <v>0</v>
      </c>
      <c r="N127" s="184">
        <v>0</v>
      </c>
      <c r="O127" s="184">
        <v>10000000</v>
      </c>
      <c r="P127" s="197">
        <v>0</v>
      </c>
      <c r="Q127" s="210">
        <f t="shared" si="32"/>
        <v>10000000</v>
      </c>
    </row>
    <row r="128" spans="1:17" s="148" customFormat="1" ht="15.75" customHeight="1">
      <c r="A128" s="186" t="s">
        <v>131</v>
      </c>
      <c r="B128" s="186" t="s">
        <v>74</v>
      </c>
      <c r="C128" s="187" t="s">
        <v>48</v>
      </c>
      <c r="D128" s="188" t="s">
        <v>245</v>
      </c>
      <c r="E128" s="182"/>
      <c r="F128" s="189"/>
      <c r="G128" s="188"/>
      <c r="H128" s="190">
        <f>H129</f>
        <v>5000000</v>
      </c>
      <c r="I128" s="188"/>
      <c r="J128" s="188"/>
      <c r="K128" s="190">
        <f t="shared" si="40"/>
        <v>0</v>
      </c>
      <c r="L128" s="198">
        <f t="shared" si="37"/>
        <v>0</v>
      </c>
      <c r="M128" s="190">
        <f>M129</f>
        <v>0</v>
      </c>
      <c r="N128" s="190">
        <f t="shared" ref="N128:P128" si="44">N129</f>
        <v>0</v>
      </c>
      <c r="O128" s="190">
        <f t="shared" si="44"/>
        <v>5000000</v>
      </c>
      <c r="P128" s="190">
        <f t="shared" si="44"/>
        <v>0</v>
      </c>
      <c r="Q128" s="210">
        <f t="shared" si="32"/>
        <v>5000000</v>
      </c>
    </row>
    <row r="129" spans="1:17" s="148" customFormat="1" ht="15.75" customHeight="1">
      <c r="A129" s="180" t="s">
        <v>131</v>
      </c>
      <c r="B129" s="180" t="s">
        <v>74</v>
      </c>
      <c r="C129" s="181" t="s">
        <v>51</v>
      </c>
      <c r="D129" s="182" t="s">
        <v>246</v>
      </c>
      <c r="E129" s="182" t="s">
        <v>247</v>
      </c>
      <c r="F129" s="183">
        <v>1</v>
      </c>
      <c r="G129" s="182" t="s">
        <v>38</v>
      </c>
      <c r="H129" s="184">
        <v>5000000</v>
      </c>
      <c r="I129" s="183">
        <v>1</v>
      </c>
      <c r="J129" s="182" t="s">
        <v>38</v>
      </c>
      <c r="K129" s="184">
        <v>0</v>
      </c>
      <c r="L129" s="196">
        <f t="shared" si="37"/>
        <v>0</v>
      </c>
      <c r="M129" s="184">
        <v>0</v>
      </c>
      <c r="N129" s="184">
        <v>0</v>
      </c>
      <c r="O129" s="184">
        <v>5000000</v>
      </c>
      <c r="P129" s="197">
        <v>0</v>
      </c>
      <c r="Q129" s="210">
        <f t="shared" si="32"/>
        <v>5000000</v>
      </c>
    </row>
    <row r="130" spans="1:17" s="148" customFormat="1" ht="15.75" customHeight="1">
      <c r="A130" s="186" t="s">
        <v>131</v>
      </c>
      <c r="B130" s="186" t="s">
        <v>91</v>
      </c>
      <c r="C130" s="187" t="s">
        <v>48</v>
      </c>
      <c r="D130" s="188" t="s">
        <v>248</v>
      </c>
      <c r="E130" s="182"/>
      <c r="F130" s="189"/>
      <c r="G130" s="188"/>
      <c r="H130" s="190">
        <f>H131</f>
        <v>5000000</v>
      </c>
      <c r="I130" s="188"/>
      <c r="J130" s="188"/>
      <c r="K130" s="190">
        <f>K131</f>
        <v>0</v>
      </c>
      <c r="L130" s="198">
        <f t="shared" si="37"/>
        <v>0</v>
      </c>
      <c r="M130" s="190">
        <f>M131</f>
        <v>0</v>
      </c>
      <c r="N130" s="190">
        <f t="shared" ref="N130:P130" si="45">N131</f>
        <v>0</v>
      </c>
      <c r="O130" s="190">
        <f t="shared" si="45"/>
        <v>5000000</v>
      </c>
      <c r="P130" s="190">
        <f t="shared" si="45"/>
        <v>0</v>
      </c>
      <c r="Q130" s="210">
        <f t="shared" si="32"/>
        <v>5000000</v>
      </c>
    </row>
    <row r="131" spans="1:17" s="148" customFormat="1" ht="15.75" customHeight="1">
      <c r="A131" s="180" t="s">
        <v>131</v>
      </c>
      <c r="B131" s="180" t="s">
        <v>91</v>
      </c>
      <c r="C131" s="181" t="s">
        <v>51</v>
      </c>
      <c r="D131" s="182" t="s">
        <v>249</v>
      </c>
      <c r="E131" s="182" t="s">
        <v>250</v>
      </c>
      <c r="F131" s="183">
        <v>1</v>
      </c>
      <c r="G131" s="182" t="s">
        <v>38</v>
      </c>
      <c r="H131" s="184">
        <v>5000000</v>
      </c>
      <c r="I131" s="183">
        <v>1</v>
      </c>
      <c r="J131" s="182" t="s">
        <v>38</v>
      </c>
      <c r="K131" s="184">
        <v>0</v>
      </c>
      <c r="L131" s="196">
        <f t="shared" si="37"/>
        <v>0</v>
      </c>
      <c r="M131" s="184">
        <v>0</v>
      </c>
      <c r="N131" s="184">
        <v>0</v>
      </c>
      <c r="O131" s="184">
        <v>5000000</v>
      </c>
      <c r="P131" s="197">
        <v>0</v>
      </c>
      <c r="Q131" s="210">
        <f t="shared" si="32"/>
        <v>5000000</v>
      </c>
    </row>
    <row r="132" spans="1:17" s="148" customFormat="1" ht="15.75" customHeight="1">
      <c r="A132" s="186"/>
      <c r="B132" s="186"/>
      <c r="C132" s="187"/>
      <c r="D132" s="188" t="s">
        <v>251</v>
      </c>
      <c r="E132" s="188" t="s">
        <v>48</v>
      </c>
      <c r="F132" s="189"/>
      <c r="G132" s="188"/>
      <c r="H132" s="190">
        <f>H34+H68+H95+H113+H125</f>
        <v>2375728861</v>
      </c>
      <c r="I132" s="188"/>
      <c r="J132" s="188"/>
      <c r="K132" s="190">
        <f>K34+K68+K95+K113+K125</f>
        <v>2065287469</v>
      </c>
      <c r="L132" s="188"/>
      <c r="M132" s="190">
        <f>M34+M68+M95+M113+M125</f>
        <v>1130174200</v>
      </c>
      <c r="N132" s="190">
        <f t="shared" ref="N132:O132" si="46">N34+N68+N95+N113+N125</f>
        <v>652871908</v>
      </c>
      <c r="O132" s="190">
        <f t="shared" si="46"/>
        <v>592682753</v>
      </c>
      <c r="P132" s="199">
        <f>SUM(P35:P131)</f>
        <v>0</v>
      </c>
      <c r="Q132" s="210">
        <f t="shared" si="32"/>
        <v>310441392</v>
      </c>
    </row>
    <row r="133" spans="1:17" s="148" customFormat="1" ht="15.75" customHeight="1">
      <c r="A133" s="186"/>
      <c r="B133" s="186"/>
      <c r="C133" s="187"/>
      <c r="D133" s="188" t="s">
        <v>252</v>
      </c>
      <c r="E133" s="188" t="s">
        <v>48</v>
      </c>
      <c r="F133" s="189"/>
      <c r="G133" s="188"/>
      <c r="H133" s="190">
        <f>H32-H132</f>
        <v>-548106611</v>
      </c>
      <c r="I133" s="188"/>
      <c r="J133" s="188"/>
      <c r="K133" s="190">
        <f>K32-K132</f>
        <v>2728060</v>
      </c>
      <c r="L133" s="188"/>
      <c r="M133" s="190">
        <f>M32-M132</f>
        <v>-76062450</v>
      </c>
      <c r="N133" s="190">
        <f>N32-N132</f>
        <v>-59643008</v>
      </c>
      <c r="O133" s="190">
        <f>O32-O132</f>
        <v>-172007874</v>
      </c>
      <c r="P133" s="199">
        <f>P32-P132</f>
        <v>0</v>
      </c>
      <c r="Q133" s="210">
        <f t="shared" si="32"/>
        <v>-550834671</v>
      </c>
    </row>
    <row r="134" spans="1:17" s="148" customFormat="1" ht="15.75" customHeight="1">
      <c r="A134" s="180"/>
      <c r="B134" s="180"/>
      <c r="C134" s="181"/>
      <c r="D134" s="182"/>
      <c r="E134" s="182" t="s">
        <v>48</v>
      </c>
      <c r="F134" s="183"/>
      <c r="G134" s="182"/>
      <c r="H134" s="184"/>
      <c r="I134" s="182"/>
      <c r="J134" s="182"/>
      <c r="K134" s="184"/>
      <c r="L134" s="182"/>
      <c r="M134" s="184"/>
      <c r="N134" s="184"/>
      <c r="O134" s="184"/>
      <c r="P134" s="197"/>
    </row>
    <row r="135" spans="1:17" s="148" customFormat="1" ht="15.75" customHeight="1">
      <c r="A135" s="186" t="s">
        <v>179</v>
      </c>
      <c r="B135" s="186"/>
      <c r="C135" s="187"/>
      <c r="D135" s="188" t="s">
        <v>253</v>
      </c>
      <c r="E135" s="188"/>
      <c r="F135" s="189"/>
      <c r="G135" s="188"/>
      <c r="H135" s="190"/>
      <c r="I135" s="188"/>
      <c r="J135" s="188"/>
      <c r="K135" s="190"/>
      <c r="L135" s="188"/>
      <c r="M135" s="190"/>
      <c r="N135" s="190"/>
      <c r="O135" s="190"/>
      <c r="P135" s="199"/>
    </row>
    <row r="136" spans="1:17" s="148" customFormat="1" ht="15.75" customHeight="1">
      <c r="A136" s="186" t="s">
        <v>179</v>
      </c>
      <c r="B136" s="186" t="s">
        <v>47</v>
      </c>
      <c r="C136" s="187" t="s">
        <v>48</v>
      </c>
      <c r="D136" s="188" t="s">
        <v>254</v>
      </c>
      <c r="E136" s="188"/>
      <c r="F136" s="189"/>
      <c r="G136" s="188"/>
      <c r="H136" s="190">
        <f>H137</f>
        <v>548106611</v>
      </c>
      <c r="I136" s="188"/>
      <c r="J136" s="188"/>
      <c r="K136" s="190">
        <f>K137</f>
        <v>548106611</v>
      </c>
      <c r="L136" s="198">
        <f>K136/H136</f>
        <v>1</v>
      </c>
      <c r="M136" s="190">
        <v>0</v>
      </c>
      <c r="N136" s="190">
        <v>0</v>
      </c>
      <c r="O136" s="190">
        <v>0</v>
      </c>
      <c r="P136" s="199">
        <v>0</v>
      </c>
    </row>
    <row r="137" spans="1:17" s="148" customFormat="1" ht="15.75" customHeight="1">
      <c r="A137" s="180" t="s">
        <v>179</v>
      </c>
      <c r="B137" s="180" t="s">
        <v>47</v>
      </c>
      <c r="C137" s="181" t="s">
        <v>47</v>
      </c>
      <c r="D137" s="182" t="s">
        <v>255</v>
      </c>
      <c r="E137" s="182"/>
      <c r="F137" s="183">
        <v>1</v>
      </c>
      <c r="G137" s="182" t="s">
        <v>38</v>
      </c>
      <c r="H137" s="184">
        <v>548106611</v>
      </c>
      <c r="I137" s="183">
        <v>1</v>
      </c>
      <c r="J137" s="182" t="s">
        <v>38</v>
      </c>
      <c r="K137" s="184">
        <v>548106611</v>
      </c>
      <c r="L137" s="196">
        <f t="shared" ref="L137" si="47">K137/H137</f>
        <v>1</v>
      </c>
      <c r="M137" s="184"/>
      <c r="N137" s="184"/>
      <c r="O137" s="184"/>
      <c r="P137" s="197">
        <v>0</v>
      </c>
    </row>
    <row r="138" spans="1:17" s="148" customFormat="1" ht="15.75" customHeight="1">
      <c r="A138" s="186" t="s">
        <v>179</v>
      </c>
      <c r="B138" s="186" t="s">
        <v>74</v>
      </c>
      <c r="C138" s="187"/>
      <c r="D138" s="188" t="s">
        <v>256</v>
      </c>
      <c r="E138" s="188"/>
      <c r="F138" s="189"/>
      <c r="G138" s="188"/>
      <c r="H138" s="190">
        <v>0</v>
      </c>
      <c r="I138" s="188"/>
      <c r="J138" s="188"/>
      <c r="K138" s="190">
        <v>0</v>
      </c>
      <c r="L138" s="199">
        <v>0</v>
      </c>
      <c r="M138" s="190">
        <v>0</v>
      </c>
      <c r="N138" s="190">
        <v>0</v>
      </c>
      <c r="O138" s="190">
        <v>0</v>
      </c>
      <c r="P138" s="199">
        <v>0</v>
      </c>
    </row>
    <row r="139" spans="1:17" s="148" customFormat="1" ht="15.75" customHeight="1">
      <c r="A139" s="180" t="s">
        <v>179</v>
      </c>
      <c r="B139" s="180" t="s">
        <v>74</v>
      </c>
      <c r="C139" s="181" t="s">
        <v>47</v>
      </c>
      <c r="D139" s="182" t="s">
        <v>257</v>
      </c>
      <c r="E139" s="182"/>
      <c r="F139" s="183"/>
      <c r="G139" s="182"/>
      <c r="H139" s="184">
        <v>0</v>
      </c>
      <c r="I139" s="182"/>
      <c r="J139" s="182"/>
      <c r="K139" s="184">
        <v>0</v>
      </c>
      <c r="L139" s="197">
        <v>0</v>
      </c>
      <c r="M139" s="184">
        <v>0</v>
      </c>
      <c r="N139" s="184">
        <v>0</v>
      </c>
      <c r="O139" s="184">
        <v>0</v>
      </c>
      <c r="P139" s="197">
        <v>0</v>
      </c>
    </row>
    <row r="140" spans="1:17" s="148" customFormat="1" ht="15.75" customHeight="1">
      <c r="A140" s="180"/>
      <c r="B140" s="180"/>
      <c r="C140" s="181"/>
      <c r="D140" s="182"/>
      <c r="E140" s="182"/>
      <c r="F140" s="183"/>
      <c r="G140" s="182"/>
      <c r="H140" s="184"/>
      <c r="I140" s="182"/>
      <c r="J140" s="182"/>
      <c r="K140" s="184"/>
      <c r="L140" s="182"/>
      <c r="M140" s="184"/>
      <c r="N140" s="184"/>
      <c r="O140" s="184"/>
      <c r="P140" s="197"/>
    </row>
    <row r="141" spans="1:17" s="148" customFormat="1" ht="15.75" customHeight="1">
      <c r="A141" s="186"/>
      <c r="B141" s="186"/>
      <c r="C141" s="187"/>
      <c r="D141" s="188" t="s">
        <v>258</v>
      </c>
      <c r="E141" s="188"/>
      <c r="F141" s="189"/>
      <c r="G141" s="188"/>
      <c r="H141" s="190">
        <f>H136-H138</f>
        <v>548106611</v>
      </c>
      <c r="I141" s="188"/>
      <c r="J141" s="188"/>
      <c r="K141" s="190">
        <f>K136-K138</f>
        <v>548106611</v>
      </c>
      <c r="L141" s="198">
        <f>K141/H141</f>
        <v>1</v>
      </c>
      <c r="M141" s="190">
        <f>M137-M138</f>
        <v>0</v>
      </c>
      <c r="N141" s="190">
        <f t="shared" ref="N141:P141" si="48">N137-N138</f>
        <v>0</v>
      </c>
      <c r="O141" s="190">
        <f t="shared" si="48"/>
        <v>0</v>
      </c>
      <c r="P141" s="199">
        <f t="shared" si="48"/>
        <v>0</v>
      </c>
    </row>
    <row r="142" spans="1:17" s="148" customFormat="1" ht="15.75" customHeight="1">
      <c r="A142" s="180"/>
      <c r="B142" s="180"/>
      <c r="C142" s="181"/>
      <c r="D142" s="182"/>
      <c r="E142" s="182"/>
      <c r="F142" s="183"/>
      <c r="G142" s="182"/>
      <c r="H142" s="184">
        <f>H133+H137</f>
        <v>0</v>
      </c>
      <c r="I142" s="197"/>
      <c r="J142" s="197"/>
      <c r="K142" s="184">
        <f>K133+K137</f>
        <v>550834671</v>
      </c>
      <c r="L142" s="197"/>
      <c r="M142" s="184"/>
      <c r="N142" s="184"/>
      <c r="O142" s="184"/>
      <c r="P142" s="197">
        <f>P133+P137</f>
        <v>0</v>
      </c>
    </row>
    <row r="143" spans="1:17" ht="15.75" customHeight="1">
      <c r="A143" s="154"/>
      <c r="B143" s="154"/>
      <c r="C143" s="154"/>
      <c r="D143" s="154"/>
      <c r="E143" s="154"/>
      <c r="F143" s="206"/>
      <c r="G143" s="155"/>
      <c r="H143" s="156"/>
      <c r="I143" s="154"/>
      <c r="J143" s="155"/>
      <c r="K143" s="156"/>
      <c r="L143" s="154"/>
      <c r="M143" s="156"/>
      <c r="N143" s="156"/>
      <c r="O143" s="156"/>
      <c r="P143" s="207"/>
    </row>
    <row r="144" spans="1:17" ht="15.75" customHeight="1">
      <c r="A144" s="154"/>
      <c r="B144" s="154"/>
      <c r="C144" s="154"/>
      <c r="D144" s="154"/>
      <c r="E144" s="154"/>
      <c r="F144" s="206"/>
      <c r="G144" s="155"/>
      <c r="H144" s="156"/>
      <c r="I144" s="154"/>
      <c r="J144" s="155"/>
      <c r="K144" s="156"/>
      <c r="L144" s="154"/>
      <c r="M144" s="156"/>
      <c r="N144" s="156"/>
      <c r="O144" s="156"/>
      <c r="P144" s="154"/>
    </row>
    <row r="145" spans="1:16" ht="15.75" customHeight="1">
      <c r="A145" s="154"/>
      <c r="B145" s="154"/>
      <c r="C145" s="154"/>
      <c r="D145" s="154"/>
      <c r="E145" s="154"/>
      <c r="F145" s="154"/>
      <c r="G145" s="155"/>
      <c r="H145" s="156"/>
      <c r="I145" s="154"/>
      <c r="J145" s="155"/>
      <c r="K145" s="156"/>
      <c r="L145" s="154"/>
      <c r="M145" s="156"/>
      <c r="N145" s="156"/>
      <c r="O145" s="218" t="s">
        <v>259</v>
      </c>
      <c r="P145" s="219"/>
    </row>
    <row r="146" spans="1:16" ht="15.75" customHeight="1">
      <c r="A146" s="154"/>
      <c r="B146" s="154"/>
      <c r="C146" s="154"/>
      <c r="D146" s="154"/>
      <c r="E146" s="154"/>
      <c r="F146" s="154"/>
      <c r="G146" s="155"/>
      <c r="H146" s="156"/>
      <c r="I146" s="154"/>
      <c r="J146" s="155"/>
      <c r="K146" s="156"/>
      <c r="L146" s="154"/>
      <c r="M146" s="156"/>
      <c r="N146" s="156"/>
      <c r="O146" s="219" t="s">
        <v>260</v>
      </c>
      <c r="P146" s="219"/>
    </row>
    <row r="147" spans="1:16" ht="15.75" customHeight="1">
      <c r="A147" s="154"/>
      <c r="B147" s="154"/>
      <c r="C147" s="154"/>
      <c r="D147" s="154"/>
      <c r="E147" s="154"/>
      <c r="F147" s="154"/>
      <c r="G147" s="155"/>
      <c r="H147" s="156"/>
      <c r="I147" s="154"/>
      <c r="J147" s="155"/>
      <c r="K147" s="156"/>
      <c r="L147" s="154"/>
      <c r="M147" s="156"/>
      <c r="N147" s="156"/>
      <c r="O147" s="208"/>
      <c r="P147" s="209"/>
    </row>
    <row r="148" spans="1:16" ht="15.75" customHeight="1">
      <c r="A148" s="154"/>
      <c r="B148" s="154"/>
      <c r="C148" s="154"/>
      <c r="D148" s="154"/>
      <c r="E148" s="154"/>
      <c r="F148" s="154"/>
      <c r="G148" s="155"/>
      <c r="H148" s="156"/>
      <c r="I148" s="154"/>
      <c r="J148" s="155"/>
      <c r="K148" s="156"/>
      <c r="L148" s="154"/>
      <c r="M148" s="156"/>
      <c r="N148" s="156"/>
      <c r="O148" s="208"/>
      <c r="P148" s="209"/>
    </row>
    <row r="149" spans="1:16" ht="15.75" customHeight="1">
      <c r="A149" s="154"/>
      <c r="B149" s="154"/>
      <c r="C149" s="154"/>
      <c r="D149" s="154"/>
      <c r="E149" s="154"/>
      <c r="F149" s="154"/>
      <c r="G149" s="155"/>
      <c r="H149" s="156"/>
      <c r="I149" s="154"/>
      <c r="J149" s="155"/>
      <c r="K149" s="156"/>
      <c r="L149" s="154"/>
      <c r="M149" s="156"/>
      <c r="N149" s="156"/>
      <c r="O149" s="219"/>
      <c r="P149" s="219"/>
    </row>
    <row r="150" spans="1:16" ht="15.75" customHeight="1">
      <c r="A150" s="154"/>
      <c r="B150" s="154"/>
      <c r="C150" s="154"/>
      <c r="D150" s="154"/>
      <c r="E150" s="154"/>
      <c r="F150" s="154"/>
      <c r="G150" s="155"/>
      <c r="H150" s="156"/>
      <c r="I150" s="154"/>
      <c r="J150" s="155"/>
      <c r="K150" s="156"/>
      <c r="L150" s="154"/>
      <c r="M150" s="156"/>
      <c r="N150" s="156"/>
      <c r="O150" s="208"/>
      <c r="P150" s="209"/>
    </row>
    <row r="151" spans="1:16" ht="15.75" customHeight="1">
      <c r="A151" s="154"/>
      <c r="B151" s="154"/>
      <c r="C151" s="154"/>
      <c r="D151" s="154"/>
      <c r="E151" s="154"/>
      <c r="F151" s="154"/>
      <c r="G151" s="155"/>
      <c r="H151" s="156"/>
      <c r="I151" s="154"/>
      <c r="J151" s="155"/>
      <c r="K151" s="156"/>
      <c r="L151" s="154"/>
      <c r="M151" s="156"/>
      <c r="N151" s="156"/>
      <c r="O151" s="218" t="s">
        <v>261</v>
      </c>
      <c r="P151" s="219"/>
    </row>
  </sheetData>
  <mergeCells count="19">
    <mergeCell ref="A10:P10"/>
    <mergeCell ref="A11:P11"/>
    <mergeCell ref="A12:P12"/>
    <mergeCell ref="A14:C14"/>
    <mergeCell ref="A15:C15"/>
    <mergeCell ref="A16:C16"/>
    <mergeCell ref="A17:C17"/>
    <mergeCell ref="F18:L18"/>
    <mergeCell ref="M18:P18"/>
    <mergeCell ref="F19:H19"/>
    <mergeCell ref="I19:L19"/>
    <mergeCell ref="D18:D20"/>
    <mergeCell ref="E18:E20"/>
    <mergeCell ref="A18:C20"/>
    <mergeCell ref="A21:C21"/>
    <mergeCell ref="O145:P145"/>
    <mergeCell ref="O146:P146"/>
    <mergeCell ref="O149:P149"/>
    <mergeCell ref="O151:P151"/>
  </mergeCells>
  <pageMargins left="0.7" right="0.7" top="0.75" bottom="0.75" header="0.3" footer="0.3"/>
  <pageSetup paperSize="5" scale="64" orientation="landscape" horizontalDpi="360" verticalDpi="360"/>
  <rowBreaks count="1" manualBreakCount="1">
    <brk id="42" max="16383" man="1"/>
  </rowBreaks>
  <colBreaks count="1" manualBreakCount="1">
    <brk id="1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1"/>
  <sheetViews>
    <sheetView topLeftCell="A112" workbookViewId="0">
      <selection activeCell="M117" sqref="M117"/>
    </sheetView>
  </sheetViews>
  <sheetFormatPr defaultColWidth="9" defaultRowHeight="15"/>
  <cols>
    <col min="1" max="3" width="3.85546875" customWidth="1"/>
    <col min="4" max="4" width="41.42578125" customWidth="1"/>
    <col min="5" max="5" width="27.5703125" customWidth="1"/>
    <col min="6" max="7" width="8.85546875" customWidth="1"/>
    <col min="8" max="8" width="14.140625" style="122" customWidth="1"/>
    <col min="9" max="9" width="8.85546875" customWidth="1"/>
    <col min="10" max="10" width="8.42578125" customWidth="1"/>
    <col min="11" max="11" width="14.28515625" style="122" customWidth="1"/>
    <col min="13" max="13" width="15" style="122" customWidth="1"/>
    <col min="14" max="14" width="14.42578125" style="122" customWidth="1"/>
    <col min="15" max="15" width="12.7109375" style="122" customWidth="1"/>
    <col min="16" max="16" width="11.28515625" customWidth="1"/>
  </cols>
  <sheetData>
    <row r="1" spans="1:16" ht="15.75">
      <c r="A1" s="151" t="s">
        <v>0</v>
      </c>
      <c r="B1" s="151"/>
      <c r="C1" s="151"/>
      <c r="D1" s="151"/>
      <c r="E1" s="151"/>
      <c r="F1" s="151"/>
      <c r="G1" s="152"/>
      <c r="H1" s="153"/>
      <c r="I1" s="151"/>
      <c r="J1" s="152"/>
      <c r="K1" s="153"/>
      <c r="L1" s="151"/>
      <c r="M1" s="153"/>
      <c r="N1" s="153"/>
      <c r="O1" s="153"/>
      <c r="P1" s="151"/>
    </row>
    <row r="2" spans="1:16" ht="15.75">
      <c r="A2" s="151"/>
      <c r="B2" s="151"/>
      <c r="C2" s="151"/>
      <c r="D2" s="151"/>
      <c r="E2" s="151"/>
      <c r="F2" s="151"/>
      <c r="G2" s="152"/>
      <c r="H2" s="153"/>
      <c r="I2" s="151"/>
      <c r="J2" s="152"/>
      <c r="K2" s="153"/>
      <c r="L2" s="151"/>
      <c r="M2" s="153"/>
      <c r="N2" s="153"/>
      <c r="O2" s="153"/>
      <c r="P2" s="151"/>
    </row>
    <row r="3" spans="1:16">
      <c r="A3" s="154"/>
      <c r="B3" s="154"/>
      <c r="C3" s="154"/>
      <c r="D3" s="154"/>
      <c r="E3" s="154"/>
      <c r="F3" s="154"/>
      <c r="G3" s="155"/>
      <c r="H3" s="156"/>
      <c r="I3" s="154"/>
      <c r="J3" s="155"/>
      <c r="K3" s="156"/>
      <c r="L3" s="154"/>
      <c r="M3" s="156" t="s">
        <v>1</v>
      </c>
      <c r="N3" s="156"/>
      <c r="O3" s="156"/>
      <c r="P3" s="156"/>
    </row>
    <row r="4" spans="1:16">
      <c r="A4" s="154"/>
      <c r="B4" s="154"/>
      <c r="C4" s="154"/>
      <c r="D4" s="154"/>
      <c r="E4" s="154"/>
      <c r="F4" s="154"/>
      <c r="G4" s="155"/>
      <c r="H4" s="156"/>
      <c r="I4" s="154"/>
      <c r="J4" s="155"/>
      <c r="K4" s="156"/>
      <c r="L4" s="154"/>
      <c r="M4" s="156" t="s">
        <v>2</v>
      </c>
      <c r="N4" s="156"/>
      <c r="O4" s="156"/>
      <c r="P4" s="156"/>
    </row>
    <row r="5" spans="1:16">
      <c r="A5" s="154"/>
      <c r="B5" s="154"/>
      <c r="C5" s="154"/>
      <c r="D5" s="154"/>
      <c r="E5" s="154"/>
      <c r="F5" s="154"/>
      <c r="G5" s="155"/>
      <c r="H5" s="156"/>
      <c r="I5" s="154"/>
      <c r="J5" s="155"/>
      <c r="K5" s="156"/>
      <c r="L5" s="154"/>
      <c r="M5" s="156" t="s">
        <v>3</v>
      </c>
      <c r="N5" s="156"/>
      <c r="O5" s="156"/>
      <c r="P5" s="156"/>
    </row>
    <row r="6" spans="1:16">
      <c r="A6" s="154"/>
      <c r="B6" s="154"/>
      <c r="C6" s="154"/>
      <c r="D6" s="154"/>
      <c r="E6" s="154"/>
      <c r="F6" s="154"/>
      <c r="G6" s="155"/>
      <c r="H6" s="156"/>
      <c r="I6" s="154"/>
      <c r="J6" s="155"/>
      <c r="K6" s="156"/>
      <c r="L6" s="154"/>
      <c r="M6" s="156" t="s">
        <v>4</v>
      </c>
      <c r="N6" s="156"/>
      <c r="O6" s="156"/>
      <c r="P6" s="156"/>
    </row>
    <row r="7" spans="1:16">
      <c r="A7" s="154"/>
      <c r="B7" s="154"/>
      <c r="C7" s="154"/>
      <c r="D7" s="154"/>
      <c r="E7" s="154"/>
      <c r="F7" s="154"/>
      <c r="G7" s="155"/>
      <c r="H7" s="156"/>
      <c r="I7" s="154"/>
      <c r="J7" s="155"/>
      <c r="K7" s="156"/>
      <c r="L7" s="154"/>
      <c r="M7" s="156" t="s">
        <v>5</v>
      </c>
      <c r="N7" s="156"/>
      <c r="O7" s="156"/>
      <c r="P7" s="156"/>
    </row>
    <row r="8" spans="1:16">
      <c r="A8" s="154"/>
      <c r="B8" s="154"/>
      <c r="C8" s="154"/>
      <c r="D8" s="154"/>
      <c r="E8" s="154"/>
      <c r="F8" s="154"/>
      <c r="G8" s="155"/>
      <c r="H8" s="156"/>
      <c r="I8" s="154"/>
      <c r="J8" s="155"/>
      <c r="K8" s="156"/>
      <c r="L8" s="154"/>
      <c r="M8" s="156" t="s">
        <v>6</v>
      </c>
      <c r="N8" s="156"/>
      <c r="O8" s="156"/>
      <c r="P8" s="156"/>
    </row>
    <row r="9" spans="1:16">
      <c r="A9" s="154"/>
      <c r="B9" s="154"/>
      <c r="C9" s="154"/>
      <c r="D9" s="154"/>
      <c r="E9" s="154"/>
      <c r="F9" s="154"/>
      <c r="G9" s="155"/>
      <c r="H9" s="156"/>
      <c r="I9" s="154"/>
      <c r="J9" s="155"/>
      <c r="K9" s="156"/>
      <c r="L9" s="154"/>
      <c r="M9" s="156" t="s">
        <v>7</v>
      </c>
      <c r="N9" s="156"/>
      <c r="O9" s="156"/>
      <c r="P9" s="154"/>
    </row>
    <row r="10" spans="1:16">
      <c r="A10" s="232" t="s">
        <v>8</v>
      </c>
      <c r="B10" s="232"/>
      <c r="C10" s="232"/>
      <c r="D10" s="232"/>
      <c r="E10" s="232"/>
      <c r="F10" s="232"/>
      <c r="G10" s="232"/>
      <c r="H10" s="232"/>
      <c r="I10" s="232"/>
      <c r="J10" s="232"/>
      <c r="K10" s="232"/>
      <c r="L10" s="232"/>
      <c r="M10" s="232"/>
      <c r="N10" s="232"/>
      <c r="O10" s="232"/>
      <c r="P10" s="232"/>
    </row>
    <row r="11" spans="1:16">
      <c r="A11" s="233" t="s">
        <v>9</v>
      </c>
      <c r="B11" s="233"/>
      <c r="C11" s="233"/>
      <c r="D11" s="233"/>
      <c r="E11" s="233"/>
      <c r="F11" s="233"/>
      <c r="G11" s="233"/>
      <c r="H11" s="233"/>
      <c r="I11" s="233"/>
      <c r="J11" s="233"/>
      <c r="K11" s="233"/>
      <c r="L11" s="233"/>
      <c r="M11" s="233"/>
      <c r="N11" s="233"/>
      <c r="O11" s="233"/>
      <c r="P11" s="233"/>
    </row>
    <row r="12" spans="1:16">
      <c r="A12" s="233" t="s">
        <v>7</v>
      </c>
      <c r="B12" s="233"/>
      <c r="C12" s="233"/>
      <c r="D12" s="233"/>
      <c r="E12" s="233"/>
      <c r="F12" s="233"/>
      <c r="G12" s="233"/>
      <c r="H12" s="233"/>
      <c r="I12" s="233"/>
      <c r="J12" s="233"/>
      <c r="K12" s="233"/>
      <c r="L12" s="233"/>
      <c r="M12" s="233"/>
      <c r="N12" s="233"/>
      <c r="O12" s="233"/>
      <c r="P12" s="233"/>
    </row>
    <row r="13" spans="1:16">
      <c r="A13" s="154"/>
      <c r="B13" s="154"/>
      <c r="C13" s="154"/>
      <c r="D13" s="154"/>
      <c r="E13" s="154"/>
      <c r="F13" s="154"/>
      <c r="G13" s="155"/>
      <c r="H13" s="156"/>
      <c r="I13" s="154"/>
      <c r="J13" s="155"/>
      <c r="K13" s="156"/>
      <c r="L13" s="154"/>
      <c r="M13" s="156"/>
      <c r="N13" s="156"/>
      <c r="O13" s="156"/>
      <c r="P13" s="154"/>
    </row>
    <row r="14" spans="1:16">
      <c r="A14" s="220" t="s">
        <v>10</v>
      </c>
      <c r="B14" s="220"/>
      <c r="C14" s="220"/>
      <c r="D14" s="154" t="s">
        <v>11</v>
      </c>
      <c r="E14" s="154"/>
      <c r="F14" s="154"/>
      <c r="G14" s="155"/>
      <c r="H14" s="156"/>
      <c r="I14" s="154"/>
      <c r="J14" s="155"/>
      <c r="K14" s="156"/>
      <c r="L14" s="154"/>
      <c r="M14" s="156"/>
      <c r="N14" s="156"/>
      <c r="O14" s="156"/>
      <c r="P14" s="154"/>
    </row>
    <row r="15" spans="1:16">
      <c r="A15" s="220" t="s">
        <v>12</v>
      </c>
      <c r="B15" s="220"/>
      <c r="C15" s="220"/>
      <c r="D15" s="154" t="s">
        <v>13</v>
      </c>
      <c r="E15" s="154"/>
      <c r="F15" s="154"/>
      <c r="G15" s="155"/>
      <c r="H15" s="156"/>
      <c r="I15" s="154"/>
      <c r="J15" s="155"/>
      <c r="K15" s="156"/>
      <c r="L15" s="154"/>
      <c r="M15" s="156"/>
      <c r="N15" s="156"/>
      <c r="O15" s="156"/>
      <c r="P15" s="154"/>
    </row>
    <row r="16" spans="1:16">
      <c r="A16" s="220" t="s">
        <v>14</v>
      </c>
      <c r="B16" s="220"/>
      <c r="C16" s="220"/>
      <c r="D16" s="154" t="s">
        <v>15</v>
      </c>
      <c r="E16" s="154"/>
      <c r="F16" s="154"/>
      <c r="G16" s="155"/>
      <c r="H16" s="156"/>
      <c r="I16" s="154"/>
      <c r="J16" s="155"/>
      <c r="K16" s="156"/>
      <c r="L16" s="154"/>
      <c r="M16" s="156"/>
      <c r="N16" s="156"/>
      <c r="O16" s="156"/>
      <c r="P16" s="154"/>
    </row>
    <row r="17" spans="1:16">
      <c r="A17" s="221" t="s">
        <v>16</v>
      </c>
      <c r="B17" s="221"/>
      <c r="C17" s="221"/>
      <c r="D17" s="154" t="s">
        <v>17</v>
      </c>
      <c r="E17" s="154"/>
      <c r="F17" s="154"/>
      <c r="G17" s="155"/>
      <c r="H17" s="156"/>
      <c r="I17" s="154"/>
      <c r="J17" s="155"/>
      <c r="K17" s="156"/>
      <c r="L17" s="154"/>
      <c r="M17" s="156"/>
      <c r="N17" s="156"/>
      <c r="O17" s="156"/>
      <c r="P17" s="154"/>
    </row>
    <row r="18" spans="1:16">
      <c r="A18" s="226" t="s">
        <v>18</v>
      </c>
      <c r="B18" s="227"/>
      <c r="C18" s="227"/>
      <c r="D18" s="222" t="s">
        <v>19</v>
      </c>
      <c r="E18" s="222" t="s">
        <v>20</v>
      </c>
      <c r="F18" s="222" t="s">
        <v>21</v>
      </c>
      <c r="G18" s="222"/>
      <c r="H18" s="222"/>
      <c r="I18" s="222"/>
      <c r="J18" s="222"/>
      <c r="K18" s="222"/>
      <c r="L18" s="222"/>
      <c r="M18" s="223" t="s">
        <v>22</v>
      </c>
      <c r="N18" s="224"/>
      <c r="O18" s="224"/>
      <c r="P18" s="225"/>
    </row>
    <row r="19" spans="1:16" s="2" customFormat="1" ht="45">
      <c r="A19" s="228"/>
      <c r="B19" s="229"/>
      <c r="C19" s="229"/>
      <c r="D19" s="222"/>
      <c r="E19" s="222"/>
      <c r="F19" s="216" t="s">
        <v>23</v>
      </c>
      <c r="G19" s="216"/>
      <c r="H19" s="216"/>
      <c r="I19" s="216" t="s">
        <v>24</v>
      </c>
      <c r="J19" s="216"/>
      <c r="K19" s="216"/>
      <c r="L19" s="216"/>
      <c r="M19" s="159" t="s">
        <v>25</v>
      </c>
      <c r="N19" s="159" t="s">
        <v>26</v>
      </c>
      <c r="O19" s="159" t="s">
        <v>27</v>
      </c>
      <c r="P19" s="157" t="s">
        <v>28</v>
      </c>
    </row>
    <row r="20" spans="1:16" s="2" customFormat="1" ht="30">
      <c r="A20" s="230"/>
      <c r="B20" s="231"/>
      <c r="C20" s="231"/>
      <c r="D20" s="222"/>
      <c r="E20" s="222"/>
      <c r="F20" s="158" t="s">
        <v>29</v>
      </c>
      <c r="G20" s="158" t="s">
        <v>30</v>
      </c>
      <c r="H20" s="159" t="s">
        <v>31</v>
      </c>
      <c r="I20" s="157" t="s">
        <v>29</v>
      </c>
      <c r="J20" s="157" t="s">
        <v>30</v>
      </c>
      <c r="K20" s="159" t="s">
        <v>31</v>
      </c>
      <c r="L20" s="157" t="s">
        <v>32</v>
      </c>
      <c r="M20" s="160"/>
      <c r="N20" s="160"/>
      <c r="O20" s="160"/>
      <c r="P20" s="158"/>
    </row>
    <row r="21" spans="1:16" s="2" customFormat="1">
      <c r="A21" s="216">
        <v>1</v>
      </c>
      <c r="B21" s="216"/>
      <c r="C21" s="217"/>
      <c r="D21" s="158">
        <v>2</v>
      </c>
      <c r="E21" s="158">
        <v>3</v>
      </c>
      <c r="F21" s="158">
        <v>4</v>
      </c>
      <c r="G21" s="158">
        <v>5</v>
      </c>
      <c r="H21" s="160">
        <v>6</v>
      </c>
      <c r="I21" s="158">
        <v>7</v>
      </c>
      <c r="J21" s="158">
        <v>8</v>
      </c>
      <c r="K21" s="160">
        <v>9</v>
      </c>
      <c r="L21" s="158">
        <v>10</v>
      </c>
      <c r="M21" s="160">
        <v>11</v>
      </c>
      <c r="N21" s="160">
        <v>12</v>
      </c>
      <c r="O21" s="160">
        <v>13</v>
      </c>
      <c r="P21" s="158">
        <v>14</v>
      </c>
    </row>
    <row r="22" spans="1:16" s="2" customFormat="1">
      <c r="A22" s="161" t="s">
        <v>33</v>
      </c>
      <c r="B22" s="161" t="s">
        <v>34</v>
      </c>
      <c r="C22" s="162" t="s">
        <v>35</v>
      </c>
      <c r="D22" s="161"/>
      <c r="E22" s="161"/>
      <c r="F22" s="163"/>
      <c r="G22" s="161"/>
      <c r="H22" s="164"/>
      <c r="I22" s="161"/>
      <c r="J22" s="161"/>
      <c r="K22" s="167"/>
      <c r="L22" s="161"/>
      <c r="M22" s="167"/>
      <c r="N22" s="167"/>
      <c r="O22" s="167"/>
      <c r="P22" s="191"/>
    </row>
    <row r="23" spans="1:16" s="2" customFormat="1">
      <c r="A23" s="165">
        <v>4</v>
      </c>
      <c r="B23" s="165"/>
      <c r="C23" s="166"/>
      <c r="D23" s="161" t="s">
        <v>36</v>
      </c>
      <c r="E23" s="161"/>
      <c r="F23" s="163"/>
      <c r="G23" s="161"/>
      <c r="H23" s="164"/>
      <c r="I23" s="161"/>
      <c r="J23" s="161"/>
      <c r="K23" s="167"/>
      <c r="L23" s="161"/>
      <c r="M23" s="167"/>
      <c r="N23" s="167"/>
      <c r="O23" s="167"/>
      <c r="P23" s="191"/>
    </row>
    <row r="24" spans="1:16" s="2" customFormat="1">
      <c r="A24" s="165">
        <v>4</v>
      </c>
      <c r="B24" s="165">
        <v>1</v>
      </c>
      <c r="C24" s="166"/>
      <c r="D24" s="161" t="s">
        <v>37</v>
      </c>
      <c r="E24" s="161"/>
      <c r="F24" s="163">
        <v>1</v>
      </c>
      <c r="G24" s="161" t="s">
        <v>38</v>
      </c>
      <c r="H24" s="167">
        <v>95200000</v>
      </c>
      <c r="I24" s="163">
        <v>1</v>
      </c>
      <c r="J24" s="161" t="s">
        <v>38</v>
      </c>
      <c r="K24" s="167">
        <v>92815000</v>
      </c>
      <c r="L24" s="192">
        <f>K24/H24</f>
        <v>0.97494747899159695</v>
      </c>
      <c r="M24" s="167">
        <v>0</v>
      </c>
      <c r="N24" s="167">
        <v>0</v>
      </c>
      <c r="O24" s="167">
        <v>92815000</v>
      </c>
      <c r="P24" s="191">
        <v>0</v>
      </c>
    </row>
    <row r="25" spans="1:16" s="2" customFormat="1">
      <c r="A25" s="165">
        <v>4</v>
      </c>
      <c r="B25" s="165">
        <v>2</v>
      </c>
      <c r="C25" s="166"/>
      <c r="D25" s="161" t="s">
        <v>39</v>
      </c>
      <c r="E25" s="161"/>
      <c r="F25" s="163"/>
      <c r="G25" s="161"/>
      <c r="H25" s="167"/>
      <c r="I25" s="161"/>
      <c r="J25" s="161"/>
      <c r="K25" s="167"/>
      <c r="L25" s="161"/>
      <c r="M25" s="167"/>
      <c r="N25" s="167"/>
      <c r="O25" s="167"/>
      <c r="P25" s="191"/>
    </row>
    <row r="26" spans="1:16" s="2" customFormat="1">
      <c r="A26" s="165">
        <v>4</v>
      </c>
      <c r="B26" s="165">
        <v>2</v>
      </c>
      <c r="C26" s="166">
        <v>1</v>
      </c>
      <c r="D26" s="161" t="s">
        <v>40</v>
      </c>
      <c r="E26" s="161"/>
      <c r="F26" s="163">
        <v>1</v>
      </c>
      <c r="G26" s="161" t="s">
        <v>38</v>
      </c>
      <c r="H26" s="167">
        <v>1054111750</v>
      </c>
      <c r="I26" s="163">
        <v>1</v>
      </c>
      <c r="J26" s="161" t="s">
        <v>38</v>
      </c>
      <c r="K26" s="167">
        <v>1054111750</v>
      </c>
      <c r="L26" s="192">
        <f t="shared" ref="L26:L28" si="0">K26/H26</f>
        <v>1</v>
      </c>
      <c r="M26" s="167">
        <v>1054111750</v>
      </c>
      <c r="N26" s="167">
        <v>0</v>
      </c>
      <c r="O26" s="167">
        <v>0</v>
      </c>
      <c r="P26" s="191">
        <v>0</v>
      </c>
    </row>
    <row r="27" spans="1:16" s="2" customFormat="1" ht="30">
      <c r="A27" s="165">
        <v>4</v>
      </c>
      <c r="B27" s="165">
        <v>2</v>
      </c>
      <c r="C27" s="166">
        <v>2</v>
      </c>
      <c r="D27" s="168" t="s">
        <v>41</v>
      </c>
      <c r="E27" s="161"/>
      <c r="F27" s="163">
        <v>1</v>
      </c>
      <c r="G27" s="161" t="s">
        <v>38</v>
      </c>
      <c r="H27" s="167">
        <v>83081600</v>
      </c>
      <c r="I27" s="163">
        <v>1</v>
      </c>
      <c r="J27" s="161" t="s">
        <v>38</v>
      </c>
      <c r="K27" s="167">
        <v>301573650</v>
      </c>
      <c r="L27" s="192">
        <f t="shared" si="0"/>
        <v>3.62984884739822</v>
      </c>
      <c r="M27" s="167">
        <v>0</v>
      </c>
      <c r="N27" s="167">
        <v>0</v>
      </c>
      <c r="O27" s="167">
        <v>301573650</v>
      </c>
      <c r="P27" s="191">
        <v>0</v>
      </c>
    </row>
    <row r="28" spans="1:16" s="2" customFormat="1">
      <c r="A28" s="165">
        <v>4</v>
      </c>
      <c r="B28" s="165">
        <v>2</v>
      </c>
      <c r="C28" s="166">
        <v>3</v>
      </c>
      <c r="D28" s="161" t="s">
        <v>42</v>
      </c>
      <c r="E28" s="161"/>
      <c r="F28" s="163">
        <v>1</v>
      </c>
      <c r="G28" s="161" t="s">
        <v>38</v>
      </c>
      <c r="H28" s="167">
        <v>593228900</v>
      </c>
      <c r="I28" s="163">
        <v>1</v>
      </c>
      <c r="J28" s="161" t="s">
        <v>38</v>
      </c>
      <c r="K28" s="167">
        <v>593228900</v>
      </c>
      <c r="L28" s="192">
        <f t="shared" si="0"/>
        <v>1</v>
      </c>
      <c r="M28" s="167">
        <v>0</v>
      </c>
      <c r="N28" s="167">
        <v>593228900</v>
      </c>
      <c r="O28" s="167">
        <v>0</v>
      </c>
      <c r="P28" s="191">
        <v>0</v>
      </c>
    </row>
    <row r="29" spans="1:16" s="2" customFormat="1">
      <c r="A29" s="165">
        <v>4</v>
      </c>
      <c r="B29" s="165">
        <v>2</v>
      </c>
      <c r="C29" s="166">
        <v>5</v>
      </c>
      <c r="D29" s="161" t="s">
        <v>43</v>
      </c>
      <c r="E29" s="161"/>
      <c r="F29" s="163">
        <v>1</v>
      </c>
      <c r="G29" s="161" t="s">
        <v>44</v>
      </c>
      <c r="H29" s="167">
        <v>0</v>
      </c>
      <c r="I29" s="163">
        <v>1</v>
      </c>
      <c r="J29" s="161" t="s">
        <v>38</v>
      </c>
      <c r="K29" s="167">
        <v>0</v>
      </c>
      <c r="L29" s="192"/>
      <c r="M29" s="167">
        <v>0</v>
      </c>
      <c r="N29" s="167">
        <v>0</v>
      </c>
      <c r="O29" s="167">
        <v>0</v>
      </c>
      <c r="P29" s="191">
        <v>0</v>
      </c>
    </row>
    <row r="30" spans="1:16" s="2" customFormat="1">
      <c r="A30" s="165">
        <v>4</v>
      </c>
      <c r="B30" s="165">
        <v>3</v>
      </c>
      <c r="C30" s="166"/>
      <c r="D30" s="161" t="s">
        <v>45</v>
      </c>
      <c r="E30" s="161"/>
      <c r="F30" s="163">
        <v>1</v>
      </c>
      <c r="G30" s="161" t="s">
        <v>38</v>
      </c>
      <c r="H30" s="167">
        <v>2000000</v>
      </c>
      <c r="I30" s="161">
        <v>1</v>
      </c>
      <c r="J30" s="161" t="s">
        <v>38</v>
      </c>
      <c r="K30" s="193">
        <v>26286229</v>
      </c>
      <c r="L30" s="161"/>
      <c r="M30" s="167">
        <v>0</v>
      </c>
      <c r="N30" s="167">
        <v>0</v>
      </c>
      <c r="O30" s="167">
        <v>26286229</v>
      </c>
      <c r="P30" s="191">
        <v>0</v>
      </c>
    </row>
    <row r="31" spans="1:16" s="2" customFormat="1">
      <c r="A31" s="165"/>
      <c r="B31" s="165"/>
      <c r="C31" s="166"/>
      <c r="D31" s="161"/>
      <c r="E31" s="161"/>
      <c r="F31" s="163"/>
      <c r="G31" s="161"/>
      <c r="H31" s="167"/>
      <c r="I31" s="163"/>
      <c r="J31" s="161"/>
      <c r="K31" s="167"/>
      <c r="L31" s="192"/>
      <c r="M31" s="167"/>
      <c r="N31" s="167"/>
      <c r="O31" s="167"/>
      <c r="P31" s="191">
        <v>0</v>
      </c>
    </row>
    <row r="32" spans="1:16" s="2" customFormat="1">
      <c r="A32" s="169"/>
      <c r="B32" s="169"/>
      <c r="C32" s="170"/>
      <c r="D32" s="171" t="s">
        <v>46</v>
      </c>
      <c r="E32" s="171"/>
      <c r="F32" s="172"/>
      <c r="G32" s="173"/>
      <c r="H32" s="174">
        <f>SUM(H24:H31)</f>
        <v>1827622250</v>
      </c>
      <c r="I32" s="173"/>
      <c r="J32" s="173"/>
      <c r="K32" s="174">
        <f>SUM(K24:K31)</f>
        <v>2068015529</v>
      </c>
      <c r="L32" s="194">
        <f>K32/H32</f>
        <v>1.1315333510521699</v>
      </c>
      <c r="M32" s="174">
        <f>SUM(M24:M31)</f>
        <v>1054111750</v>
      </c>
      <c r="N32" s="174">
        <f t="shared" ref="N32:P32" si="1">SUM(N24:N31)</f>
        <v>593228900</v>
      </c>
      <c r="O32" s="174">
        <f t="shared" si="1"/>
        <v>420674879</v>
      </c>
      <c r="P32" s="173">
        <f t="shared" si="1"/>
        <v>0</v>
      </c>
    </row>
    <row r="33" spans="1:16" s="2" customFormat="1">
      <c r="A33" s="165"/>
      <c r="B33" s="165"/>
      <c r="C33" s="166"/>
      <c r="D33" s="161"/>
      <c r="E33" s="161"/>
      <c r="F33" s="163"/>
      <c r="G33" s="161"/>
      <c r="H33" s="167"/>
      <c r="I33" s="161"/>
      <c r="J33" s="161"/>
      <c r="K33" s="167"/>
      <c r="L33" s="161"/>
      <c r="M33" s="167"/>
      <c r="N33" s="167"/>
      <c r="O33" s="167"/>
      <c r="P33" s="191"/>
    </row>
    <row r="34" spans="1:16" s="147" customFormat="1">
      <c r="A34" s="175" t="s">
        <v>47</v>
      </c>
      <c r="B34" s="175" t="s">
        <v>48</v>
      </c>
      <c r="C34" s="176" t="s">
        <v>48</v>
      </c>
      <c r="D34" s="177" t="s">
        <v>49</v>
      </c>
      <c r="E34" s="177"/>
      <c r="F34" s="178"/>
      <c r="G34" s="177"/>
      <c r="H34" s="179">
        <f>H35+H43+H48+H52+H65</f>
        <v>755863408</v>
      </c>
      <c r="I34" s="179"/>
      <c r="J34" s="179"/>
      <c r="K34" s="179">
        <f t="shared" ref="K34" si="2">K35+K43+K48+K52+K65</f>
        <v>729730794</v>
      </c>
      <c r="L34" s="195">
        <f t="shared" ref="L34:L36" si="3">K34/H34</f>
        <v>0.96542680367456002</v>
      </c>
      <c r="M34" s="179">
        <f>M35+M43+M48+M52+M65</f>
        <v>0</v>
      </c>
      <c r="N34" s="179">
        <f t="shared" ref="N34:P34" si="4">N35+N43+N48+N52+N65</f>
        <v>615078408</v>
      </c>
      <c r="O34" s="179">
        <f t="shared" si="4"/>
        <v>140785000</v>
      </c>
      <c r="P34" s="179">
        <f t="shared" si="4"/>
        <v>0</v>
      </c>
    </row>
    <row r="35" spans="1:16" s="147" customFormat="1">
      <c r="A35" s="175" t="s">
        <v>47</v>
      </c>
      <c r="B35" s="175" t="s">
        <v>47</v>
      </c>
      <c r="C35" s="176" t="s">
        <v>48</v>
      </c>
      <c r="D35" s="177" t="s">
        <v>50</v>
      </c>
      <c r="E35" s="177"/>
      <c r="F35" s="178"/>
      <c r="G35" s="177"/>
      <c r="H35" s="179">
        <f>SUM(H36:H42)</f>
        <v>531761400</v>
      </c>
      <c r="I35" s="179"/>
      <c r="J35" s="179"/>
      <c r="K35" s="179">
        <f t="shared" ref="K35" si="5">SUM(K36:K42)</f>
        <v>512424646</v>
      </c>
      <c r="L35" s="195">
        <f t="shared" si="3"/>
        <v>0.96363640911130399</v>
      </c>
      <c r="M35" s="179">
        <f>SUM(M36:M42)</f>
        <v>0</v>
      </c>
      <c r="N35" s="179">
        <f t="shared" ref="N35:P35" si="6">SUM(N36:N42)</f>
        <v>488711400</v>
      </c>
      <c r="O35" s="179">
        <f t="shared" si="6"/>
        <v>43050000</v>
      </c>
      <c r="P35" s="179">
        <f t="shared" si="6"/>
        <v>0</v>
      </c>
    </row>
    <row r="36" spans="1:16" s="148" customFormat="1" ht="30">
      <c r="A36" s="180" t="s">
        <v>47</v>
      </c>
      <c r="B36" s="180" t="s">
        <v>47</v>
      </c>
      <c r="C36" s="181" t="s">
        <v>51</v>
      </c>
      <c r="D36" s="182" t="s">
        <v>52</v>
      </c>
      <c r="E36" s="182" t="s">
        <v>53</v>
      </c>
      <c r="F36" s="183">
        <v>12</v>
      </c>
      <c r="G36" s="182" t="s">
        <v>54</v>
      </c>
      <c r="H36" s="184">
        <v>35620000</v>
      </c>
      <c r="I36" s="182">
        <v>12</v>
      </c>
      <c r="J36" s="182" t="s">
        <v>54</v>
      </c>
      <c r="K36" s="184">
        <v>35620000</v>
      </c>
      <c r="L36" s="196">
        <f t="shared" si="3"/>
        <v>1</v>
      </c>
      <c r="M36" s="184">
        <v>0</v>
      </c>
      <c r="N36" s="184">
        <v>32880000</v>
      </c>
      <c r="O36" s="184">
        <v>2740000</v>
      </c>
      <c r="P36" s="197">
        <v>0</v>
      </c>
    </row>
    <row r="37" spans="1:16" s="148" customFormat="1" ht="30">
      <c r="A37" s="180" t="s">
        <v>47</v>
      </c>
      <c r="B37" s="180" t="s">
        <v>47</v>
      </c>
      <c r="C37" s="181" t="s">
        <v>55</v>
      </c>
      <c r="D37" s="182" t="s">
        <v>56</v>
      </c>
      <c r="E37" s="182" t="s">
        <v>57</v>
      </c>
      <c r="F37" s="183">
        <v>12</v>
      </c>
      <c r="G37" s="182" t="s">
        <v>54</v>
      </c>
      <c r="H37" s="184">
        <v>303600000</v>
      </c>
      <c r="I37" s="182">
        <v>12</v>
      </c>
      <c r="J37" s="182" t="s">
        <v>54</v>
      </c>
      <c r="K37" s="184">
        <v>298887000</v>
      </c>
      <c r="L37" s="196">
        <f t="shared" ref="L37:L111" si="7">K37/H37</f>
        <v>0.98447628458498004</v>
      </c>
      <c r="M37" s="184">
        <v>0</v>
      </c>
      <c r="N37" s="184">
        <v>280590000</v>
      </c>
      <c r="O37" s="184">
        <v>23010000</v>
      </c>
      <c r="P37" s="197">
        <v>0</v>
      </c>
    </row>
    <row r="38" spans="1:16" s="148" customFormat="1" ht="30">
      <c r="A38" s="180" t="s">
        <v>47</v>
      </c>
      <c r="B38" s="180" t="s">
        <v>47</v>
      </c>
      <c r="C38" s="181" t="s">
        <v>58</v>
      </c>
      <c r="D38" s="182" t="s">
        <v>59</v>
      </c>
      <c r="E38" s="182" t="s">
        <v>60</v>
      </c>
      <c r="F38" s="183">
        <v>12</v>
      </c>
      <c r="G38" s="182" t="s">
        <v>54</v>
      </c>
      <c r="H38" s="184">
        <v>9404100</v>
      </c>
      <c r="I38" s="182">
        <v>12</v>
      </c>
      <c r="J38" s="182" t="s">
        <v>54</v>
      </c>
      <c r="K38" s="184">
        <v>6941780</v>
      </c>
      <c r="L38" s="196">
        <f t="shared" si="7"/>
        <v>0.73816526834040497</v>
      </c>
      <c r="M38" s="184">
        <v>0</v>
      </c>
      <c r="N38" s="184">
        <v>9404100</v>
      </c>
      <c r="O38" s="184">
        <v>0</v>
      </c>
      <c r="P38" s="197">
        <v>0</v>
      </c>
    </row>
    <row r="39" spans="1:16" s="148" customFormat="1" ht="30">
      <c r="A39" s="180" t="s">
        <v>47</v>
      </c>
      <c r="B39" s="180" t="s">
        <v>47</v>
      </c>
      <c r="C39" s="181" t="s">
        <v>61</v>
      </c>
      <c r="D39" s="182" t="s">
        <v>62</v>
      </c>
      <c r="E39" s="185" t="s">
        <v>63</v>
      </c>
      <c r="F39" s="183">
        <v>1</v>
      </c>
      <c r="G39" s="182" t="s">
        <v>38</v>
      </c>
      <c r="H39" s="184">
        <v>121067000</v>
      </c>
      <c r="I39" s="182">
        <v>1</v>
      </c>
      <c r="J39" s="182" t="s">
        <v>38</v>
      </c>
      <c r="K39" s="184">
        <v>108905566</v>
      </c>
      <c r="L39" s="196">
        <f t="shared" si="7"/>
        <v>0.89954790322713896</v>
      </c>
      <c r="M39" s="184">
        <v>0</v>
      </c>
      <c r="N39" s="184">
        <v>106667000</v>
      </c>
      <c r="O39" s="184">
        <v>14400000</v>
      </c>
      <c r="P39" s="197">
        <v>0</v>
      </c>
    </row>
    <row r="40" spans="1:16" s="148" customFormat="1" ht="30">
      <c r="A40" s="180" t="s">
        <v>47</v>
      </c>
      <c r="B40" s="180" t="s">
        <v>47</v>
      </c>
      <c r="C40" s="181" t="s">
        <v>64</v>
      </c>
      <c r="D40" s="182" t="s">
        <v>65</v>
      </c>
      <c r="E40" s="185" t="s">
        <v>66</v>
      </c>
      <c r="F40" s="183">
        <v>12</v>
      </c>
      <c r="G40" s="182" t="s">
        <v>54</v>
      </c>
      <c r="H40" s="184">
        <v>36100000</v>
      </c>
      <c r="I40" s="182">
        <v>12</v>
      </c>
      <c r="J40" s="182" t="s">
        <v>54</v>
      </c>
      <c r="K40" s="184">
        <v>36100000</v>
      </c>
      <c r="L40" s="196">
        <f t="shared" si="7"/>
        <v>1</v>
      </c>
      <c r="M40" s="184">
        <v>0</v>
      </c>
      <c r="N40" s="184">
        <v>33200000</v>
      </c>
      <c r="O40" s="184">
        <v>2900000</v>
      </c>
      <c r="P40" s="197">
        <v>0</v>
      </c>
    </row>
    <row r="41" spans="1:16" s="148" customFormat="1" ht="30">
      <c r="A41" s="180" t="s">
        <v>47</v>
      </c>
      <c r="B41" s="180" t="s">
        <v>47</v>
      </c>
      <c r="C41" s="181" t="s">
        <v>67</v>
      </c>
      <c r="D41" s="182" t="s">
        <v>68</v>
      </c>
      <c r="E41" s="185" t="s">
        <v>69</v>
      </c>
      <c r="F41" s="183">
        <v>1</v>
      </c>
      <c r="G41" s="182" t="s">
        <v>38</v>
      </c>
      <c r="H41" s="184">
        <v>3470300</v>
      </c>
      <c r="I41" s="182">
        <v>1</v>
      </c>
      <c r="J41" s="182" t="s">
        <v>38</v>
      </c>
      <c r="K41" s="184">
        <v>3470300</v>
      </c>
      <c r="L41" s="196">
        <f t="shared" si="7"/>
        <v>1</v>
      </c>
      <c r="M41" s="184">
        <v>0</v>
      </c>
      <c r="N41" s="184">
        <v>3470300</v>
      </c>
      <c r="O41" s="184">
        <v>0</v>
      </c>
      <c r="P41" s="197">
        <v>0</v>
      </c>
    </row>
    <row r="42" spans="1:16" s="148" customFormat="1">
      <c r="A42" s="180" t="s">
        <v>47</v>
      </c>
      <c r="B42" s="180" t="s">
        <v>47</v>
      </c>
      <c r="C42" s="181" t="s">
        <v>70</v>
      </c>
      <c r="D42" s="182" t="s">
        <v>71</v>
      </c>
      <c r="E42" s="185" t="s">
        <v>72</v>
      </c>
      <c r="F42" s="183">
        <v>44</v>
      </c>
      <c r="G42" s="182" t="s">
        <v>73</v>
      </c>
      <c r="H42" s="184">
        <v>22500000</v>
      </c>
      <c r="I42" s="182">
        <v>44</v>
      </c>
      <c r="J42" s="182" t="s">
        <v>73</v>
      </c>
      <c r="K42" s="184">
        <v>22500000</v>
      </c>
      <c r="L42" s="196">
        <f t="shared" si="7"/>
        <v>1</v>
      </c>
      <c r="M42" s="184">
        <v>0</v>
      </c>
      <c r="N42" s="184">
        <v>22500000</v>
      </c>
      <c r="O42" s="184">
        <v>0</v>
      </c>
      <c r="P42" s="197">
        <v>0</v>
      </c>
    </row>
    <row r="43" spans="1:16" s="148" customFormat="1" ht="30">
      <c r="A43" s="186" t="s">
        <v>47</v>
      </c>
      <c r="B43" s="186" t="s">
        <v>74</v>
      </c>
      <c r="C43" s="187" t="s">
        <v>48</v>
      </c>
      <c r="D43" s="188" t="s">
        <v>75</v>
      </c>
      <c r="E43" s="185"/>
      <c r="F43" s="189"/>
      <c r="G43" s="188"/>
      <c r="H43" s="190">
        <f>SUM(H44:H47)</f>
        <v>33450000</v>
      </c>
      <c r="I43" s="190"/>
      <c r="J43" s="190"/>
      <c r="K43" s="190">
        <f t="shared" ref="K43" si="8">SUM(K44:K47)</f>
        <v>30191640</v>
      </c>
      <c r="L43" s="198">
        <f t="shared" si="7"/>
        <v>0.90259013452914805</v>
      </c>
      <c r="M43" s="190">
        <f>SUM(M44:M47)</f>
        <v>0</v>
      </c>
      <c r="N43" s="190">
        <f t="shared" ref="N43:P43" si="9">SUM(N44:N47)</f>
        <v>33450000</v>
      </c>
      <c r="O43" s="190">
        <f t="shared" si="9"/>
        <v>0</v>
      </c>
      <c r="P43" s="190">
        <f t="shared" si="9"/>
        <v>0</v>
      </c>
    </row>
    <row r="44" spans="1:16" s="148" customFormat="1" ht="30">
      <c r="A44" s="180" t="s">
        <v>47</v>
      </c>
      <c r="B44" s="180" t="s">
        <v>74</v>
      </c>
      <c r="C44" s="181" t="s">
        <v>76</v>
      </c>
      <c r="D44" s="182" t="s">
        <v>77</v>
      </c>
      <c r="E44" s="185" t="s">
        <v>78</v>
      </c>
      <c r="F44" s="183">
        <v>1</v>
      </c>
      <c r="G44" s="182" t="s">
        <v>79</v>
      </c>
      <c r="H44" s="184">
        <v>10350000</v>
      </c>
      <c r="I44" s="182">
        <v>1</v>
      </c>
      <c r="J44" s="182" t="s">
        <v>80</v>
      </c>
      <c r="K44" s="184">
        <v>10350000</v>
      </c>
      <c r="L44" s="196">
        <f t="shared" si="7"/>
        <v>1</v>
      </c>
      <c r="M44" s="184">
        <v>0</v>
      </c>
      <c r="N44" s="184">
        <v>10350000</v>
      </c>
      <c r="O44" s="184">
        <v>0</v>
      </c>
      <c r="P44" s="199">
        <v>0</v>
      </c>
    </row>
    <row r="45" spans="1:16" s="148" customFormat="1" ht="30">
      <c r="A45" s="180"/>
      <c r="B45" s="180"/>
      <c r="C45" s="181"/>
      <c r="D45" s="182" t="s">
        <v>81</v>
      </c>
      <c r="E45" s="185" t="s">
        <v>82</v>
      </c>
      <c r="F45" s="183">
        <v>3</v>
      </c>
      <c r="G45" s="182" t="s">
        <v>83</v>
      </c>
      <c r="H45" s="184">
        <v>13300000</v>
      </c>
      <c r="I45" s="182">
        <v>3</v>
      </c>
      <c r="J45" s="182" t="s">
        <v>83</v>
      </c>
      <c r="K45" s="184">
        <v>13300000</v>
      </c>
      <c r="L45" s="196">
        <f t="shared" si="7"/>
        <v>1</v>
      </c>
      <c r="M45" s="184">
        <v>0</v>
      </c>
      <c r="N45" s="184">
        <v>13300000</v>
      </c>
      <c r="O45" s="184">
        <v>0</v>
      </c>
      <c r="P45" s="199"/>
    </row>
    <row r="46" spans="1:16" s="148" customFormat="1" ht="30">
      <c r="A46" s="180" t="s">
        <v>47</v>
      </c>
      <c r="B46" s="180" t="s">
        <v>74</v>
      </c>
      <c r="C46" s="181" t="s">
        <v>84</v>
      </c>
      <c r="D46" s="182" t="s">
        <v>85</v>
      </c>
      <c r="E46" s="185" t="s">
        <v>86</v>
      </c>
      <c r="F46" s="183">
        <v>1</v>
      </c>
      <c r="G46" s="182" t="s">
        <v>79</v>
      </c>
      <c r="H46" s="184">
        <v>4800000</v>
      </c>
      <c r="I46" s="182">
        <v>2</v>
      </c>
      <c r="J46" s="182" t="s">
        <v>87</v>
      </c>
      <c r="K46" s="184">
        <v>1541640</v>
      </c>
      <c r="L46" s="196">
        <f t="shared" si="7"/>
        <v>0.32117499999999999</v>
      </c>
      <c r="M46" s="184">
        <v>0</v>
      </c>
      <c r="N46" s="184">
        <v>4800000</v>
      </c>
      <c r="O46" s="184">
        <v>0</v>
      </c>
      <c r="P46" s="199">
        <v>0</v>
      </c>
    </row>
    <row r="47" spans="1:16" s="148" customFormat="1" ht="45">
      <c r="A47" s="180" t="s">
        <v>47</v>
      </c>
      <c r="B47" s="180" t="s">
        <v>74</v>
      </c>
      <c r="C47" s="181" t="s">
        <v>88</v>
      </c>
      <c r="D47" s="182" t="s">
        <v>89</v>
      </c>
      <c r="E47" s="185" t="s">
        <v>90</v>
      </c>
      <c r="F47" s="183">
        <v>1</v>
      </c>
      <c r="G47" s="182" t="s">
        <v>38</v>
      </c>
      <c r="H47" s="184">
        <v>5000000</v>
      </c>
      <c r="I47" s="182">
        <v>1</v>
      </c>
      <c r="J47" s="182" t="s">
        <v>38</v>
      </c>
      <c r="K47" s="184">
        <v>5000000</v>
      </c>
      <c r="L47" s="196">
        <f t="shared" si="7"/>
        <v>1</v>
      </c>
      <c r="M47" s="184">
        <v>0</v>
      </c>
      <c r="N47" s="184">
        <v>5000000</v>
      </c>
      <c r="O47" s="184">
        <v>0</v>
      </c>
      <c r="P47" s="199">
        <v>0</v>
      </c>
    </row>
    <row r="48" spans="1:16" s="148" customFormat="1" ht="30">
      <c r="A48" s="186" t="s">
        <v>47</v>
      </c>
      <c r="B48" s="186" t="s">
        <v>91</v>
      </c>
      <c r="C48" s="187" t="s">
        <v>48</v>
      </c>
      <c r="D48" s="188" t="s">
        <v>92</v>
      </c>
      <c r="E48" s="185"/>
      <c r="F48" s="189"/>
      <c r="G48" s="188"/>
      <c r="H48" s="190">
        <f>SUM(H49:H51)</f>
        <v>14757500</v>
      </c>
      <c r="I48" s="190"/>
      <c r="J48" s="190"/>
      <c r="K48" s="190">
        <f t="shared" ref="K48" si="10">SUM(K49:K51)</f>
        <v>14757500</v>
      </c>
      <c r="L48" s="198">
        <f t="shared" si="7"/>
        <v>1</v>
      </c>
      <c r="M48" s="190">
        <f>SUM(M49:M51)</f>
        <v>0</v>
      </c>
      <c r="N48" s="190">
        <f t="shared" ref="N48:P48" si="11">SUM(N49:N51)</f>
        <v>14757500</v>
      </c>
      <c r="O48" s="190">
        <f t="shared" si="11"/>
        <v>0</v>
      </c>
      <c r="P48" s="190">
        <f t="shared" si="11"/>
        <v>0</v>
      </c>
    </row>
    <row r="49" spans="1:16" s="148" customFormat="1" ht="30">
      <c r="A49" s="180" t="s">
        <v>47</v>
      </c>
      <c r="B49" s="180" t="s">
        <v>91</v>
      </c>
      <c r="C49" s="181" t="s">
        <v>55</v>
      </c>
      <c r="D49" s="182" t="s">
        <v>93</v>
      </c>
      <c r="E49" s="185" t="s">
        <v>94</v>
      </c>
      <c r="F49" s="183">
        <v>1</v>
      </c>
      <c r="G49" s="182" t="s">
        <v>38</v>
      </c>
      <c r="H49" s="184">
        <v>3087500</v>
      </c>
      <c r="I49" s="183">
        <v>1</v>
      </c>
      <c r="J49" s="182" t="s">
        <v>38</v>
      </c>
      <c r="K49" s="184">
        <v>3087500</v>
      </c>
      <c r="L49" s="196">
        <f t="shared" si="7"/>
        <v>1</v>
      </c>
      <c r="M49" s="184">
        <v>0</v>
      </c>
      <c r="N49" s="184">
        <v>3087500</v>
      </c>
      <c r="O49" s="184">
        <v>0</v>
      </c>
      <c r="P49" s="197">
        <v>0</v>
      </c>
    </row>
    <row r="50" spans="1:16" s="148" customFormat="1" ht="30">
      <c r="A50" s="180"/>
      <c r="B50" s="180"/>
      <c r="C50" s="181"/>
      <c r="D50" s="182" t="s">
        <v>95</v>
      </c>
      <c r="E50" s="185" t="s">
        <v>96</v>
      </c>
      <c r="F50" s="183">
        <v>1</v>
      </c>
      <c r="G50" s="182" t="s">
        <v>38</v>
      </c>
      <c r="H50" s="184">
        <v>6000000</v>
      </c>
      <c r="I50" s="183">
        <v>1</v>
      </c>
      <c r="J50" s="182" t="s">
        <v>38</v>
      </c>
      <c r="K50" s="184">
        <v>6000000</v>
      </c>
      <c r="L50" s="196">
        <f t="shared" si="7"/>
        <v>1</v>
      </c>
      <c r="M50" s="184">
        <v>0</v>
      </c>
      <c r="N50" s="184">
        <v>6000000</v>
      </c>
      <c r="O50" s="184">
        <v>0</v>
      </c>
      <c r="P50" s="197">
        <v>0</v>
      </c>
    </row>
    <row r="51" spans="1:16" s="148" customFormat="1" ht="30">
      <c r="A51" s="180"/>
      <c r="B51" s="180"/>
      <c r="C51" s="181"/>
      <c r="D51" s="182" t="s">
        <v>97</v>
      </c>
      <c r="E51" s="185" t="s">
        <v>98</v>
      </c>
      <c r="F51" s="183">
        <v>1</v>
      </c>
      <c r="G51" s="182" t="s">
        <v>79</v>
      </c>
      <c r="H51" s="184">
        <v>5670000</v>
      </c>
      <c r="I51" s="183">
        <v>1</v>
      </c>
      <c r="J51" s="182" t="s">
        <v>38</v>
      </c>
      <c r="K51" s="184">
        <v>5670000</v>
      </c>
      <c r="L51" s="196">
        <f t="shared" si="7"/>
        <v>1</v>
      </c>
      <c r="M51" s="184">
        <v>0</v>
      </c>
      <c r="N51" s="184">
        <v>5670000</v>
      </c>
      <c r="O51" s="184">
        <v>0</v>
      </c>
      <c r="P51" s="197">
        <v>0</v>
      </c>
    </row>
    <row r="52" spans="1:16" s="148" customFormat="1" ht="30">
      <c r="A52" s="186" t="s">
        <v>47</v>
      </c>
      <c r="B52" s="186" t="s">
        <v>99</v>
      </c>
      <c r="C52" s="187" t="s">
        <v>48</v>
      </c>
      <c r="D52" s="188" t="s">
        <v>100</v>
      </c>
      <c r="E52" s="185"/>
      <c r="F52" s="189"/>
      <c r="G52" s="188"/>
      <c r="H52" s="190">
        <f>SUM(H53:H64)</f>
        <v>75969508</v>
      </c>
      <c r="I52" s="190"/>
      <c r="J52" s="190"/>
      <c r="K52" s="190">
        <f t="shared" ref="K52" si="12">SUM(K53:K64)</f>
        <v>72432008</v>
      </c>
      <c r="L52" s="198">
        <f t="shared" si="7"/>
        <v>0.95343526510662702</v>
      </c>
      <c r="M52" s="190">
        <f>SUM(M53:M64)</f>
        <v>0</v>
      </c>
      <c r="N52" s="190">
        <f t="shared" ref="N52:P52" si="13">SUM(N53:N64)</f>
        <v>74034508</v>
      </c>
      <c r="O52" s="190">
        <f t="shared" si="13"/>
        <v>1935000</v>
      </c>
      <c r="P52" s="190">
        <f t="shared" si="13"/>
        <v>0</v>
      </c>
    </row>
    <row r="53" spans="1:16" s="148" customFormat="1" ht="45">
      <c r="A53" s="180" t="s">
        <v>47</v>
      </c>
      <c r="B53" s="180" t="s">
        <v>99</v>
      </c>
      <c r="C53" s="181" t="s">
        <v>51</v>
      </c>
      <c r="D53" s="182" t="s">
        <v>101</v>
      </c>
      <c r="E53" s="185" t="s">
        <v>102</v>
      </c>
      <c r="F53" s="183">
        <v>1</v>
      </c>
      <c r="G53" s="182" t="s">
        <v>38</v>
      </c>
      <c r="H53" s="184">
        <v>9250000</v>
      </c>
      <c r="I53" s="183">
        <v>1</v>
      </c>
      <c r="J53" s="182" t="s">
        <v>38</v>
      </c>
      <c r="K53" s="184">
        <v>9250000</v>
      </c>
      <c r="L53" s="196">
        <f t="shared" si="7"/>
        <v>1</v>
      </c>
      <c r="M53" s="184">
        <v>0</v>
      </c>
      <c r="N53" s="184">
        <v>9250000</v>
      </c>
      <c r="O53" s="184">
        <v>0</v>
      </c>
      <c r="P53" s="197">
        <v>0</v>
      </c>
    </row>
    <row r="54" spans="1:16" s="148" customFormat="1" ht="30">
      <c r="A54" s="180" t="s">
        <v>47</v>
      </c>
      <c r="B54" s="180" t="s">
        <v>99</v>
      </c>
      <c r="C54" s="181" t="s">
        <v>58</v>
      </c>
      <c r="D54" s="182" t="s">
        <v>103</v>
      </c>
      <c r="E54" s="185" t="s">
        <v>104</v>
      </c>
      <c r="F54" s="183">
        <v>1</v>
      </c>
      <c r="G54" s="182" t="s">
        <v>38</v>
      </c>
      <c r="H54" s="184">
        <v>10550000</v>
      </c>
      <c r="I54" s="183">
        <v>1</v>
      </c>
      <c r="J54" s="182" t="s">
        <v>38</v>
      </c>
      <c r="K54" s="184">
        <v>10550000</v>
      </c>
      <c r="L54" s="196">
        <f t="shared" si="7"/>
        <v>1</v>
      </c>
      <c r="M54" s="184">
        <v>0</v>
      </c>
      <c r="N54" s="184">
        <v>10550000</v>
      </c>
      <c r="O54" s="184">
        <v>0</v>
      </c>
      <c r="P54" s="197">
        <v>0</v>
      </c>
    </row>
    <row r="55" spans="1:16" s="148" customFormat="1" ht="30">
      <c r="A55" s="180" t="s">
        <v>47</v>
      </c>
      <c r="B55" s="180" t="s">
        <v>99</v>
      </c>
      <c r="C55" s="181" t="s">
        <v>61</v>
      </c>
      <c r="D55" s="182" t="s">
        <v>105</v>
      </c>
      <c r="E55" s="185" t="s">
        <v>106</v>
      </c>
      <c r="F55" s="183">
        <v>1</v>
      </c>
      <c r="G55" s="182" t="s">
        <v>38</v>
      </c>
      <c r="H55" s="184">
        <v>9960000</v>
      </c>
      <c r="I55" s="183">
        <v>1</v>
      </c>
      <c r="J55" s="182" t="s">
        <v>38</v>
      </c>
      <c r="K55" s="184">
        <v>9960000</v>
      </c>
      <c r="L55" s="196">
        <f t="shared" si="7"/>
        <v>1</v>
      </c>
      <c r="M55" s="184">
        <v>0</v>
      </c>
      <c r="N55" s="184">
        <v>9960000</v>
      </c>
      <c r="O55" s="184">
        <v>0</v>
      </c>
      <c r="P55" s="197">
        <v>0</v>
      </c>
    </row>
    <row r="56" spans="1:16" s="148" customFormat="1" ht="30">
      <c r="A56" s="180" t="s">
        <v>47</v>
      </c>
      <c r="B56" s="180" t="s">
        <v>99</v>
      </c>
      <c r="C56" s="181" t="s">
        <v>64</v>
      </c>
      <c r="D56" s="182" t="s">
        <v>107</v>
      </c>
      <c r="E56" s="185" t="s">
        <v>108</v>
      </c>
      <c r="F56" s="183">
        <v>1</v>
      </c>
      <c r="G56" s="182" t="s">
        <v>38</v>
      </c>
      <c r="H56" s="184">
        <v>3392500</v>
      </c>
      <c r="I56" s="183">
        <v>1</v>
      </c>
      <c r="J56" s="182" t="s">
        <v>38</v>
      </c>
      <c r="K56" s="184">
        <v>3392500</v>
      </c>
      <c r="L56" s="196">
        <f t="shared" si="7"/>
        <v>1</v>
      </c>
      <c r="M56" s="184">
        <v>0</v>
      </c>
      <c r="N56" s="184">
        <v>3392500</v>
      </c>
      <c r="O56" s="184">
        <v>0</v>
      </c>
      <c r="P56" s="197">
        <v>0</v>
      </c>
    </row>
    <row r="57" spans="1:16" s="148" customFormat="1" ht="45">
      <c r="A57" s="180" t="s">
        <v>47</v>
      </c>
      <c r="B57" s="180" t="s">
        <v>99</v>
      </c>
      <c r="C57" s="181" t="s">
        <v>67</v>
      </c>
      <c r="D57" s="182" t="s">
        <v>109</v>
      </c>
      <c r="E57" s="185" t="s">
        <v>110</v>
      </c>
      <c r="F57" s="183">
        <v>1</v>
      </c>
      <c r="G57" s="182" t="s">
        <v>38</v>
      </c>
      <c r="H57" s="184">
        <v>1437500</v>
      </c>
      <c r="I57" s="183">
        <v>1</v>
      </c>
      <c r="J57" s="182" t="s">
        <v>38</v>
      </c>
      <c r="K57" s="184">
        <v>0</v>
      </c>
      <c r="L57" s="196">
        <f t="shared" si="7"/>
        <v>0</v>
      </c>
      <c r="M57" s="184">
        <v>0</v>
      </c>
      <c r="N57" s="184">
        <v>1437500</v>
      </c>
      <c r="O57" s="184">
        <v>0</v>
      </c>
      <c r="P57" s="197">
        <v>0</v>
      </c>
    </row>
    <row r="58" spans="1:16" s="148" customFormat="1" ht="30">
      <c r="A58" s="180" t="s">
        <v>47</v>
      </c>
      <c r="B58" s="180" t="s">
        <v>99</v>
      </c>
      <c r="C58" s="181" t="s">
        <v>70</v>
      </c>
      <c r="D58" s="182" t="s">
        <v>111</v>
      </c>
      <c r="E58" s="185" t="s">
        <v>112</v>
      </c>
      <c r="F58" s="183">
        <v>1</v>
      </c>
      <c r="G58" s="182" t="s">
        <v>38</v>
      </c>
      <c r="H58" s="184">
        <v>3060000</v>
      </c>
      <c r="I58" s="183">
        <v>1</v>
      </c>
      <c r="J58" s="182" t="s">
        <v>38</v>
      </c>
      <c r="K58" s="184">
        <v>3060000</v>
      </c>
      <c r="L58" s="196">
        <f t="shared" si="7"/>
        <v>1</v>
      </c>
      <c r="M58" s="184">
        <v>0</v>
      </c>
      <c r="N58" s="184">
        <v>1125000</v>
      </c>
      <c r="O58" s="184">
        <v>1935000</v>
      </c>
      <c r="P58" s="197">
        <v>0</v>
      </c>
    </row>
    <row r="59" spans="1:16" s="148" customFormat="1" ht="30">
      <c r="A59" s="180" t="s">
        <v>47</v>
      </c>
      <c r="B59" s="180" t="s">
        <v>99</v>
      </c>
      <c r="C59" s="181" t="s">
        <v>113</v>
      </c>
      <c r="D59" s="182" t="s">
        <v>114</v>
      </c>
      <c r="E59" s="185" t="s">
        <v>115</v>
      </c>
      <c r="F59" s="183">
        <v>8</v>
      </c>
      <c r="G59" s="182" t="s">
        <v>54</v>
      </c>
      <c r="H59" s="184">
        <v>5400000</v>
      </c>
      <c r="I59" s="183">
        <v>8</v>
      </c>
      <c r="J59" s="182" t="s">
        <v>54</v>
      </c>
      <c r="K59" s="184">
        <v>3300000</v>
      </c>
      <c r="L59" s="196">
        <f t="shared" si="7"/>
        <v>0.61111111111111105</v>
      </c>
      <c r="M59" s="184">
        <v>0</v>
      </c>
      <c r="N59" s="184">
        <v>5400000</v>
      </c>
      <c r="O59" s="184">
        <v>0</v>
      </c>
      <c r="P59" s="197">
        <v>0</v>
      </c>
    </row>
    <row r="60" spans="1:16" s="148" customFormat="1" ht="30">
      <c r="A60" s="180" t="s">
        <v>47</v>
      </c>
      <c r="B60" s="180" t="s">
        <v>99</v>
      </c>
      <c r="C60" s="181" t="s">
        <v>116</v>
      </c>
      <c r="D60" s="182" t="s">
        <v>117</v>
      </c>
      <c r="E60" s="182" t="s">
        <v>118</v>
      </c>
      <c r="F60" s="183">
        <v>100</v>
      </c>
      <c r="G60" s="182" t="s">
        <v>119</v>
      </c>
      <c r="H60" s="184">
        <v>9120000</v>
      </c>
      <c r="I60" s="183">
        <v>100</v>
      </c>
      <c r="J60" s="182" t="s">
        <v>119</v>
      </c>
      <c r="K60" s="184">
        <v>9120000</v>
      </c>
      <c r="L60" s="196">
        <f t="shared" si="7"/>
        <v>1</v>
      </c>
      <c r="M60" s="184">
        <v>0</v>
      </c>
      <c r="N60" s="184">
        <v>9120000</v>
      </c>
      <c r="O60" s="184">
        <v>0</v>
      </c>
      <c r="P60" s="197">
        <v>0</v>
      </c>
    </row>
    <row r="61" spans="1:16" s="148" customFormat="1" ht="30">
      <c r="A61" s="180" t="s">
        <v>47</v>
      </c>
      <c r="B61" s="180" t="s">
        <v>99</v>
      </c>
      <c r="C61" s="181" t="s">
        <v>76</v>
      </c>
      <c r="D61" s="182" t="s">
        <v>120</v>
      </c>
      <c r="E61" s="182" t="s">
        <v>121</v>
      </c>
      <c r="F61" s="183">
        <v>1</v>
      </c>
      <c r="G61" s="182" t="s">
        <v>38</v>
      </c>
      <c r="H61" s="184">
        <v>3302008</v>
      </c>
      <c r="I61" s="183">
        <v>1</v>
      </c>
      <c r="J61" s="182" t="s">
        <v>38</v>
      </c>
      <c r="K61" s="184">
        <v>3302008</v>
      </c>
      <c r="L61" s="196">
        <f t="shared" si="7"/>
        <v>1</v>
      </c>
      <c r="M61" s="184">
        <v>0</v>
      </c>
      <c r="N61" s="184">
        <v>3302008</v>
      </c>
      <c r="O61" s="184">
        <v>0</v>
      </c>
      <c r="P61" s="197">
        <v>0</v>
      </c>
    </row>
    <row r="62" spans="1:16" s="148" customFormat="1">
      <c r="A62" s="180" t="s">
        <v>47</v>
      </c>
      <c r="B62" s="180" t="s">
        <v>99</v>
      </c>
      <c r="C62" s="181" t="s">
        <v>122</v>
      </c>
      <c r="D62" s="182" t="s">
        <v>123</v>
      </c>
      <c r="E62" s="182" t="s">
        <v>124</v>
      </c>
      <c r="F62" s="183">
        <v>1</v>
      </c>
      <c r="G62" s="182" t="s">
        <v>79</v>
      </c>
      <c r="H62" s="184">
        <v>11497500</v>
      </c>
      <c r="I62" s="183">
        <v>100</v>
      </c>
      <c r="J62" s="182" t="s">
        <v>119</v>
      </c>
      <c r="K62" s="184">
        <v>11497500</v>
      </c>
      <c r="L62" s="196">
        <f t="shared" si="7"/>
        <v>1</v>
      </c>
      <c r="M62" s="184">
        <v>0</v>
      </c>
      <c r="N62" s="184">
        <v>11497500</v>
      </c>
      <c r="O62" s="184">
        <v>0</v>
      </c>
      <c r="P62" s="197">
        <v>0</v>
      </c>
    </row>
    <row r="63" spans="1:16" s="148" customFormat="1">
      <c r="A63" s="180">
        <v>1</v>
      </c>
      <c r="B63" s="180">
        <v>4</v>
      </c>
      <c r="C63" s="211" t="s">
        <v>88</v>
      </c>
      <c r="D63" s="182" t="s">
        <v>125</v>
      </c>
      <c r="E63" s="182" t="s">
        <v>126</v>
      </c>
      <c r="F63" s="183">
        <v>17</v>
      </c>
      <c r="G63" s="182" t="s">
        <v>127</v>
      </c>
      <c r="H63" s="184">
        <v>4250000</v>
      </c>
      <c r="I63" s="182">
        <v>22</v>
      </c>
      <c r="J63" s="182" t="s">
        <v>54</v>
      </c>
      <c r="K63" s="184">
        <v>4250000</v>
      </c>
      <c r="L63" s="196">
        <f t="shared" si="7"/>
        <v>1</v>
      </c>
      <c r="M63" s="184">
        <v>0</v>
      </c>
      <c r="N63" s="184">
        <v>4250000</v>
      </c>
      <c r="O63" s="184">
        <v>0</v>
      </c>
      <c r="P63" s="197">
        <v>0</v>
      </c>
    </row>
    <row r="64" spans="1:16" s="148" customFormat="1" ht="30">
      <c r="A64" s="180" t="s">
        <v>47</v>
      </c>
      <c r="B64" s="180" t="s">
        <v>99</v>
      </c>
      <c r="C64" s="181" t="s">
        <v>128</v>
      </c>
      <c r="D64" s="182" t="s">
        <v>129</v>
      </c>
      <c r="E64" s="182" t="s">
        <v>130</v>
      </c>
      <c r="F64" s="183">
        <v>1</v>
      </c>
      <c r="G64" s="182" t="s">
        <v>38</v>
      </c>
      <c r="H64" s="184">
        <v>4750000</v>
      </c>
      <c r="I64" s="183">
        <v>1</v>
      </c>
      <c r="J64" s="182" t="s">
        <v>38</v>
      </c>
      <c r="K64" s="184">
        <v>4750000</v>
      </c>
      <c r="L64" s="196">
        <f t="shared" si="7"/>
        <v>1</v>
      </c>
      <c r="M64" s="184">
        <v>0</v>
      </c>
      <c r="N64" s="184">
        <v>4750000</v>
      </c>
      <c r="O64" s="184">
        <v>0</v>
      </c>
      <c r="P64" s="197">
        <v>0</v>
      </c>
    </row>
    <row r="65" spans="1:17" s="148" customFormat="1">
      <c r="A65" s="186" t="s">
        <v>47</v>
      </c>
      <c r="B65" s="186" t="s">
        <v>131</v>
      </c>
      <c r="C65" s="187" t="s">
        <v>48</v>
      </c>
      <c r="D65" s="188" t="s">
        <v>132</v>
      </c>
      <c r="E65" s="188"/>
      <c r="F65" s="189"/>
      <c r="G65" s="188"/>
      <c r="H65" s="190">
        <f>SUM(H66:H67)</f>
        <v>99925000</v>
      </c>
      <c r="I65" s="190"/>
      <c r="J65" s="190"/>
      <c r="K65" s="190">
        <f t="shared" ref="K65" si="14">SUM(K66:K67)</f>
        <v>99925000</v>
      </c>
      <c r="L65" s="198">
        <f t="shared" si="7"/>
        <v>1</v>
      </c>
      <c r="M65" s="190">
        <f>SUM(M66:M67)</f>
        <v>0</v>
      </c>
      <c r="N65" s="190">
        <f t="shared" ref="N65:Q65" si="15">SUM(N66:N67)</f>
        <v>4125000</v>
      </c>
      <c r="O65" s="190">
        <f t="shared" si="15"/>
        <v>95800000</v>
      </c>
      <c r="P65" s="190">
        <f t="shared" si="15"/>
        <v>0</v>
      </c>
      <c r="Q65" s="190">
        <f t="shared" si="15"/>
        <v>0</v>
      </c>
    </row>
    <row r="66" spans="1:17" s="149" customFormat="1" ht="30">
      <c r="A66" s="180">
        <v>1</v>
      </c>
      <c r="B66" s="180">
        <v>5</v>
      </c>
      <c r="C66" s="211" t="s">
        <v>58</v>
      </c>
      <c r="D66" s="182" t="s">
        <v>133</v>
      </c>
      <c r="E66" s="182" t="s">
        <v>134</v>
      </c>
      <c r="F66" s="183">
        <v>1</v>
      </c>
      <c r="G66" s="182" t="s">
        <v>38</v>
      </c>
      <c r="H66" s="184">
        <v>94125000</v>
      </c>
      <c r="I66" s="182"/>
      <c r="J66" s="182"/>
      <c r="K66" s="184">
        <v>94125000</v>
      </c>
      <c r="L66" s="196">
        <f t="shared" si="7"/>
        <v>1</v>
      </c>
      <c r="M66" s="184">
        <v>0</v>
      </c>
      <c r="N66" s="184">
        <v>4125000</v>
      </c>
      <c r="O66" s="184">
        <v>90000000</v>
      </c>
      <c r="P66" s="197"/>
    </row>
    <row r="67" spans="1:17" s="148" customFormat="1" ht="30">
      <c r="A67" s="180" t="s">
        <v>47</v>
      </c>
      <c r="B67" s="180" t="s">
        <v>131</v>
      </c>
      <c r="C67" s="181" t="s">
        <v>84</v>
      </c>
      <c r="D67" s="182" t="s">
        <v>135</v>
      </c>
      <c r="E67" s="182" t="s">
        <v>136</v>
      </c>
      <c r="F67" s="183">
        <v>1</v>
      </c>
      <c r="G67" s="182" t="s">
        <v>38</v>
      </c>
      <c r="H67" s="184">
        <v>5800000</v>
      </c>
      <c r="I67" s="183">
        <v>50</v>
      </c>
      <c r="J67" s="182" t="s">
        <v>119</v>
      </c>
      <c r="K67" s="184">
        <v>5800000</v>
      </c>
      <c r="L67" s="196">
        <f t="shared" si="7"/>
        <v>1</v>
      </c>
      <c r="M67" s="184">
        <v>0</v>
      </c>
      <c r="N67" s="184">
        <v>0</v>
      </c>
      <c r="O67" s="184">
        <v>5800000</v>
      </c>
      <c r="P67" s="197">
        <v>0</v>
      </c>
    </row>
    <row r="68" spans="1:17" s="148" customFormat="1" ht="30">
      <c r="A68" s="186" t="s">
        <v>74</v>
      </c>
      <c r="B68" s="186" t="s">
        <v>48</v>
      </c>
      <c r="C68" s="187" t="s">
        <v>48</v>
      </c>
      <c r="D68" s="188" t="s">
        <v>137</v>
      </c>
      <c r="E68" s="188"/>
      <c r="F68" s="189"/>
      <c r="G68" s="188"/>
      <c r="H68" s="190">
        <f>H69+H73+H81+H88+H90+H93</f>
        <v>1259661425</v>
      </c>
      <c r="I68" s="190"/>
      <c r="J68" s="190"/>
      <c r="K68" s="190">
        <f t="shared" ref="K68" si="16">K69+K73+K81+K88+K90+K93</f>
        <v>1139163925</v>
      </c>
      <c r="L68" s="196">
        <f t="shared" si="7"/>
        <v>0.90434135902827995</v>
      </c>
      <c r="M68" s="190">
        <f>M69+M73+M81+M88+M90+M93</f>
        <v>1010660700</v>
      </c>
      <c r="N68" s="190">
        <f t="shared" ref="N68:P68" si="17">N69+N73+N81+N88+N90+N93</f>
        <v>30583500</v>
      </c>
      <c r="O68" s="190">
        <f t="shared" si="17"/>
        <v>218417225</v>
      </c>
      <c r="P68" s="190">
        <f t="shared" si="17"/>
        <v>0</v>
      </c>
    </row>
    <row r="69" spans="1:17" s="148" customFormat="1">
      <c r="A69" s="186" t="s">
        <v>74</v>
      </c>
      <c r="B69" s="186" t="s">
        <v>47</v>
      </c>
      <c r="C69" s="187" t="s">
        <v>48</v>
      </c>
      <c r="D69" s="188" t="s">
        <v>138</v>
      </c>
      <c r="E69" s="188"/>
      <c r="F69" s="189"/>
      <c r="G69" s="188"/>
      <c r="H69" s="190">
        <f>SUM(H70:H72)</f>
        <v>31590000</v>
      </c>
      <c r="I69" s="190"/>
      <c r="J69" s="190"/>
      <c r="K69" s="190">
        <f t="shared" ref="K69" si="18">SUM(K70:K72)</f>
        <v>31590000</v>
      </c>
      <c r="L69" s="198">
        <f t="shared" si="7"/>
        <v>1</v>
      </c>
      <c r="M69" s="190">
        <f>SUM(M70:M72)</f>
        <v>19560000</v>
      </c>
      <c r="N69" s="190">
        <f t="shared" ref="N69:P69" si="19">SUM(N70:N72)</f>
        <v>0</v>
      </c>
      <c r="O69" s="190">
        <f t="shared" si="19"/>
        <v>12030000</v>
      </c>
      <c r="P69" s="190">
        <f t="shared" si="19"/>
        <v>0</v>
      </c>
    </row>
    <row r="70" spans="1:17" s="148" customFormat="1" ht="45">
      <c r="A70" s="180" t="s">
        <v>74</v>
      </c>
      <c r="B70" s="180" t="s">
        <v>47</v>
      </c>
      <c r="C70" s="181" t="s">
        <v>51</v>
      </c>
      <c r="D70" s="182" t="s">
        <v>139</v>
      </c>
      <c r="E70" s="182" t="s">
        <v>140</v>
      </c>
      <c r="F70" s="183">
        <v>2</v>
      </c>
      <c r="G70" s="182" t="s">
        <v>79</v>
      </c>
      <c r="H70" s="184">
        <v>10150000</v>
      </c>
      <c r="I70" s="183">
        <v>216</v>
      </c>
      <c r="J70" s="182" t="s">
        <v>54</v>
      </c>
      <c r="K70" s="184">
        <v>10150000</v>
      </c>
      <c r="L70" s="196">
        <f t="shared" si="7"/>
        <v>1</v>
      </c>
      <c r="M70" s="184">
        <v>1200000</v>
      </c>
      <c r="N70" s="184">
        <v>0</v>
      </c>
      <c r="O70" s="184">
        <v>8950000</v>
      </c>
      <c r="P70" s="197">
        <v>0</v>
      </c>
    </row>
    <row r="71" spans="1:17" s="148" customFormat="1" ht="30">
      <c r="A71" s="180" t="s">
        <v>74</v>
      </c>
      <c r="B71" s="180" t="s">
        <v>47</v>
      </c>
      <c r="C71" s="211" t="s">
        <v>55</v>
      </c>
      <c r="D71" s="182" t="s">
        <v>141</v>
      </c>
      <c r="E71" s="182" t="s">
        <v>142</v>
      </c>
      <c r="F71" s="183">
        <v>1</v>
      </c>
      <c r="G71" s="182" t="s">
        <v>38</v>
      </c>
      <c r="H71" s="184">
        <v>18360000</v>
      </c>
      <c r="I71" s="183">
        <v>1</v>
      </c>
      <c r="J71" s="182" t="s">
        <v>38</v>
      </c>
      <c r="K71" s="184">
        <v>18360000</v>
      </c>
      <c r="L71" s="196">
        <f t="shared" si="7"/>
        <v>1</v>
      </c>
      <c r="M71" s="184">
        <v>18360000</v>
      </c>
      <c r="N71" s="184">
        <v>0</v>
      </c>
      <c r="O71" s="184">
        <v>0</v>
      </c>
      <c r="P71" s="197">
        <v>0</v>
      </c>
    </row>
    <row r="72" spans="1:17" s="148" customFormat="1" ht="30">
      <c r="A72" s="180">
        <v>2</v>
      </c>
      <c r="B72" s="180">
        <v>1</v>
      </c>
      <c r="C72" s="211" t="s">
        <v>58</v>
      </c>
      <c r="D72" s="182" t="s">
        <v>143</v>
      </c>
      <c r="E72" s="182" t="s">
        <v>144</v>
      </c>
      <c r="F72" s="183">
        <v>1</v>
      </c>
      <c r="G72" s="182" t="s">
        <v>38</v>
      </c>
      <c r="H72" s="184">
        <v>3080000</v>
      </c>
      <c r="I72" s="183"/>
      <c r="J72" s="182"/>
      <c r="K72" s="184">
        <v>3080000</v>
      </c>
      <c r="L72" s="196"/>
      <c r="M72" s="184">
        <v>0</v>
      </c>
      <c r="N72" s="184">
        <v>0</v>
      </c>
      <c r="O72" s="184">
        <v>3080000</v>
      </c>
      <c r="P72" s="197"/>
    </row>
    <row r="73" spans="1:17" s="148" customFormat="1">
      <c r="A73" s="186" t="s">
        <v>74</v>
      </c>
      <c r="B73" s="186" t="s">
        <v>74</v>
      </c>
      <c r="C73" s="187" t="s">
        <v>48</v>
      </c>
      <c r="D73" s="188" t="s">
        <v>145</v>
      </c>
      <c r="E73" s="188"/>
      <c r="F73" s="189"/>
      <c r="G73" s="188"/>
      <c r="H73" s="190">
        <f>SUM(H74:H80)</f>
        <v>59088550</v>
      </c>
      <c r="I73" s="190"/>
      <c r="J73" s="190"/>
      <c r="K73" s="190">
        <f t="shared" ref="K73" si="20">SUM(K74:K80)</f>
        <v>55701050</v>
      </c>
      <c r="L73" s="198">
        <f>K73/H73</f>
        <v>0.94267078816454297</v>
      </c>
      <c r="M73" s="190">
        <f>SUM(M74:M80)</f>
        <v>51976050</v>
      </c>
      <c r="N73" s="190">
        <f t="shared" ref="N73:P73" si="21">SUM(N74:N80)</f>
        <v>3387500</v>
      </c>
      <c r="O73" s="190">
        <f t="shared" si="21"/>
        <v>3725000</v>
      </c>
      <c r="P73" s="190">
        <f t="shared" si="21"/>
        <v>0</v>
      </c>
    </row>
    <row r="74" spans="1:17" s="149" customFormat="1" ht="45">
      <c r="A74" s="180">
        <v>2</v>
      </c>
      <c r="B74" s="180">
        <v>2</v>
      </c>
      <c r="C74" s="211" t="s">
        <v>55</v>
      </c>
      <c r="D74" s="182" t="s">
        <v>146</v>
      </c>
      <c r="E74" s="182" t="s">
        <v>147</v>
      </c>
      <c r="F74" s="183">
        <v>1</v>
      </c>
      <c r="G74" s="182" t="s">
        <v>44</v>
      </c>
      <c r="H74" s="184">
        <v>11070000</v>
      </c>
      <c r="I74" s="182">
        <v>1</v>
      </c>
      <c r="J74" s="182" t="s">
        <v>38</v>
      </c>
      <c r="K74" s="184">
        <v>11070000</v>
      </c>
      <c r="L74" s="196">
        <f t="shared" si="7"/>
        <v>1</v>
      </c>
      <c r="M74" s="184">
        <v>11070000</v>
      </c>
      <c r="N74" s="184">
        <v>0</v>
      </c>
      <c r="O74" s="184">
        <v>0</v>
      </c>
      <c r="P74" s="197"/>
    </row>
    <row r="75" spans="1:17" s="149" customFormat="1" ht="30">
      <c r="A75" s="180">
        <v>2</v>
      </c>
      <c r="B75" s="180">
        <v>2</v>
      </c>
      <c r="C75" s="211" t="s">
        <v>58</v>
      </c>
      <c r="D75" s="182" t="s">
        <v>148</v>
      </c>
      <c r="E75" s="182" t="s">
        <v>149</v>
      </c>
      <c r="F75" s="183">
        <v>1</v>
      </c>
      <c r="G75" s="182" t="s">
        <v>38</v>
      </c>
      <c r="H75" s="184">
        <v>2981050</v>
      </c>
      <c r="I75" s="182">
        <v>1</v>
      </c>
      <c r="J75" s="182" t="s">
        <v>38</v>
      </c>
      <c r="K75" s="184">
        <v>2981050</v>
      </c>
      <c r="L75" s="196">
        <f t="shared" si="7"/>
        <v>1</v>
      </c>
      <c r="M75" s="184">
        <v>2981050</v>
      </c>
      <c r="N75" s="184">
        <v>0</v>
      </c>
      <c r="O75" s="184">
        <v>0</v>
      </c>
      <c r="P75" s="197"/>
    </row>
    <row r="76" spans="1:17" s="148" customFormat="1" ht="30">
      <c r="A76" s="180" t="s">
        <v>74</v>
      </c>
      <c r="B76" s="180" t="s">
        <v>74</v>
      </c>
      <c r="C76" s="181" t="s">
        <v>61</v>
      </c>
      <c r="D76" s="182" t="s">
        <v>150</v>
      </c>
      <c r="E76" s="182" t="s">
        <v>151</v>
      </c>
      <c r="F76" s="183">
        <v>1</v>
      </c>
      <c r="G76" s="182" t="s">
        <v>38</v>
      </c>
      <c r="H76" s="184">
        <v>3387500</v>
      </c>
      <c r="I76" s="183">
        <v>1</v>
      </c>
      <c r="J76" s="182" t="s">
        <v>38</v>
      </c>
      <c r="K76" s="184">
        <v>0</v>
      </c>
      <c r="L76" s="196">
        <f t="shared" si="7"/>
        <v>0</v>
      </c>
      <c r="M76" s="184">
        <v>0</v>
      </c>
      <c r="N76" s="184">
        <v>3387500</v>
      </c>
      <c r="O76" s="184">
        <v>0</v>
      </c>
      <c r="P76" s="197">
        <v>0</v>
      </c>
    </row>
    <row r="77" spans="1:17" s="148" customFormat="1" ht="45">
      <c r="A77" s="180" t="s">
        <v>74</v>
      </c>
      <c r="B77" s="180" t="s">
        <v>74</v>
      </c>
      <c r="C77" s="211" t="s">
        <v>152</v>
      </c>
      <c r="D77" s="182" t="s">
        <v>153</v>
      </c>
      <c r="E77" s="182" t="s">
        <v>154</v>
      </c>
      <c r="F77" s="183">
        <v>1</v>
      </c>
      <c r="G77" s="182" t="s">
        <v>38</v>
      </c>
      <c r="H77" s="184">
        <v>4250000</v>
      </c>
      <c r="I77" s="183">
        <v>1</v>
      </c>
      <c r="J77" s="182" t="s">
        <v>38</v>
      </c>
      <c r="K77" s="184">
        <v>4250000</v>
      </c>
      <c r="L77" s="196">
        <f t="shared" si="7"/>
        <v>1</v>
      </c>
      <c r="M77" s="184">
        <v>4250000</v>
      </c>
      <c r="N77" s="184">
        <v>0</v>
      </c>
      <c r="O77" s="184">
        <v>0</v>
      </c>
      <c r="P77" s="197">
        <v>0</v>
      </c>
    </row>
    <row r="78" spans="1:17" s="148" customFormat="1" ht="30">
      <c r="A78" s="180" t="s">
        <v>74</v>
      </c>
      <c r="B78" s="180" t="s">
        <v>74</v>
      </c>
      <c r="C78" s="181">
        <v>92</v>
      </c>
      <c r="D78" s="182" t="s">
        <v>155</v>
      </c>
      <c r="E78" s="182" t="s">
        <v>156</v>
      </c>
      <c r="F78" s="183">
        <v>1</v>
      </c>
      <c r="G78" s="182" t="s">
        <v>38</v>
      </c>
      <c r="H78" s="184">
        <v>5095000</v>
      </c>
      <c r="I78" s="183">
        <v>1</v>
      </c>
      <c r="J78" s="182" t="s">
        <v>38</v>
      </c>
      <c r="K78" s="184">
        <v>5095000</v>
      </c>
      <c r="L78" s="196">
        <f t="shared" si="7"/>
        <v>1</v>
      </c>
      <c r="M78" s="184">
        <v>5095000</v>
      </c>
      <c r="N78" s="184">
        <v>0</v>
      </c>
      <c r="O78" s="184">
        <v>0</v>
      </c>
      <c r="P78" s="197">
        <v>0</v>
      </c>
    </row>
    <row r="79" spans="1:17" s="148" customFormat="1" ht="30">
      <c r="A79" s="180">
        <v>2</v>
      </c>
      <c r="B79" s="180">
        <v>2</v>
      </c>
      <c r="C79" s="181">
        <v>93</v>
      </c>
      <c r="D79" s="182" t="s">
        <v>157</v>
      </c>
      <c r="E79" s="182" t="s">
        <v>158</v>
      </c>
      <c r="F79" s="183">
        <v>2</v>
      </c>
      <c r="G79" s="182" t="s">
        <v>79</v>
      </c>
      <c r="H79" s="184">
        <v>3725000</v>
      </c>
      <c r="I79" s="183">
        <v>2</v>
      </c>
      <c r="J79" s="182" t="s">
        <v>79</v>
      </c>
      <c r="K79" s="184">
        <v>3725000</v>
      </c>
      <c r="L79" s="196">
        <f t="shared" si="7"/>
        <v>1</v>
      </c>
      <c r="M79" s="184">
        <v>0</v>
      </c>
      <c r="N79" s="184">
        <v>0</v>
      </c>
      <c r="O79" s="184">
        <v>3725000</v>
      </c>
      <c r="P79" s="197"/>
    </row>
    <row r="80" spans="1:17" s="148" customFormat="1" ht="30">
      <c r="A80" s="180" t="s">
        <v>74</v>
      </c>
      <c r="B80" s="180" t="s">
        <v>74</v>
      </c>
      <c r="C80" s="181" t="s">
        <v>159</v>
      </c>
      <c r="D80" s="182" t="s">
        <v>160</v>
      </c>
      <c r="E80" s="182" t="s">
        <v>161</v>
      </c>
      <c r="F80" s="183">
        <v>1</v>
      </c>
      <c r="G80" s="182" t="s">
        <v>79</v>
      </c>
      <c r="H80" s="184">
        <v>28580000</v>
      </c>
      <c r="I80" s="183">
        <v>1</v>
      </c>
      <c r="J80" s="182" t="s">
        <v>79</v>
      </c>
      <c r="K80" s="184">
        <v>28580000</v>
      </c>
      <c r="L80" s="196">
        <f t="shared" si="7"/>
        <v>1</v>
      </c>
      <c r="M80" s="184">
        <v>28580000</v>
      </c>
      <c r="N80" s="184">
        <v>0</v>
      </c>
      <c r="O80" s="184">
        <v>0</v>
      </c>
      <c r="P80" s="197">
        <v>0</v>
      </c>
    </row>
    <row r="81" spans="1:16" s="148" customFormat="1" ht="30">
      <c r="A81" s="186" t="s">
        <v>74</v>
      </c>
      <c r="B81" s="186" t="s">
        <v>91</v>
      </c>
      <c r="C81" s="187" t="s">
        <v>48</v>
      </c>
      <c r="D81" s="188" t="s">
        <v>162</v>
      </c>
      <c r="E81" s="188"/>
      <c r="F81" s="189"/>
      <c r="G81" s="188"/>
      <c r="H81" s="190">
        <f>SUM(H82:H87)</f>
        <v>844113450</v>
      </c>
      <c r="I81" s="190"/>
      <c r="J81" s="190"/>
      <c r="K81" s="190">
        <f t="shared" ref="K81" si="22">SUM(K82:K87)</f>
        <v>727003450</v>
      </c>
      <c r="L81" s="198">
        <f t="shared" si="7"/>
        <v>0.86126272481501198</v>
      </c>
      <c r="M81" s="190">
        <f>SUM(M82:M87)</f>
        <v>678946950</v>
      </c>
      <c r="N81" s="190">
        <f t="shared" ref="N81:P81" si="23">SUM(N82:N87)</f>
        <v>27196000</v>
      </c>
      <c r="O81" s="190">
        <f t="shared" si="23"/>
        <v>137970500</v>
      </c>
      <c r="P81" s="190">
        <f t="shared" si="23"/>
        <v>0</v>
      </c>
    </row>
    <row r="82" spans="1:16" s="149" customFormat="1" ht="30">
      <c r="A82" s="180">
        <v>2</v>
      </c>
      <c r="B82" s="180">
        <v>3</v>
      </c>
      <c r="C82" s="211" t="s">
        <v>67</v>
      </c>
      <c r="D82" s="182" t="s">
        <v>163</v>
      </c>
      <c r="E82" s="182" t="s">
        <v>164</v>
      </c>
      <c r="F82" s="183">
        <v>2</v>
      </c>
      <c r="G82" s="182" t="s">
        <v>79</v>
      </c>
      <c r="H82" s="184">
        <v>190657000</v>
      </c>
      <c r="I82" s="182">
        <v>2</v>
      </c>
      <c r="J82" s="182" t="s">
        <v>79</v>
      </c>
      <c r="K82" s="184">
        <v>190657000</v>
      </c>
      <c r="L82" s="196">
        <f t="shared" si="7"/>
        <v>1</v>
      </c>
      <c r="M82" s="184">
        <v>190657000</v>
      </c>
      <c r="N82" s="184">
        <v>0</v>
      </c>
      <c r="O82" s="184">
        <v>0</v>
      </c>
      <c r="P82" s="197"/>
    </row>
    <row r="83" spans="1:16" s="148" customFormat="1" ht="30">
      <c r="A83" s="180" t="s">
        <v>74</v>
      </c>
      <c r="B83" s="180" t="s">
        <v>91</v>
      </c>
      <c r="C83" s="181">
        <v>11</v>
      </c>
      <c r="D83" s="182" t="s">
        <v>165</v>
      </c>
      <c r="E83" s="182" t="s">
        <v>166</v>
      </c>
      <c r="F83" s="183">
        <v>2</v>
      </c>
      <c r="G83" s="182" t="s">
        <v>79</v>
      </c>
      <c r="H83" s="184">
        <v>185443000</v>
      </c>
      <c r="I83" s="183">
        <v>2</v>
      </c>
      <c r="J83" s="182" t="s">
        <v>79</v>
      </c>
      <c r="K83" s="184">
        <v>185443000</v>
      </c>
      <c r="L83" s="196">
        <f t="shared" si="7"/>
        <v>1</v>
      </c>
      <c r="M83" s="184">
        <v>185443000</v>
      </c>
      <c r="N83" s="184">
        <v>0</v>
      </c>
      <c r="O83" s="184">
        <v>0</v>
      </c>
      <c r="P83" s="197">
        <v>0</v>
      </c>
    </row>
    <row r="84" spans="1:16" s="148" customFormat="1" ht="30">
      <c r="A84" s="180">
        <v>2</v>
      </c>
      <c r="B84" s="180">
        <v>3</v>
      </c>
      <c r="C84" s="181">
        <v>12</v>
      </c>
      <c r="D84" s="182" t="s">
        <v>167</v>
      </c>
      <c r="E84" s="182" t="s">
        <v>168</v>
      </c>
      <c r="F84" s="183">
        <v>1</v>
      </c>
      <c r="G84" s="182" t="s">
        <v>79</v>
      </c>
      <c r="H84" s="184">
        <v>137181000</v>
      </c>
      <c r="I84" s="183">
        <v>1</v>
      </c>
      <c r="J84" s="182" t="s">
        <v>79</v>
      </c>
      <c r="K84" s="184">
        <v>137181000</v>
      </c>
      <c r="L84" s="196">
        <f t="shared" si="7"/>
        <v>1</v>
      </c>
      <c r="M84" s="184">
        <v>137181000</v>
      </c>
      <c r="N84" s="184">
        <v>0</v>
      </c>
      <c r="O84" s="184">
        <v>0</v>
      </c>
      <c r="P84" s="197"/>
    </row>
    <row r="85" spans="1:16" s="148" customFormat="1" ht="30">
      <c r="A85" s="180" t="s">
        <v>74</v>
      </c>
      <c r="B85" s="180" t="s">
        <v>91</v>
      </c>
      <c r="C85" s="181">
        <v>14</v>
      </c>
      <c r="D85" s="182" t="s">
        <v>169</v>
      </c>
      <c r="E85" s="182" t="s">
        <v>170</v>
      </c>
      <c r="F85" s="183">
        <v>1</v>
      </c>
      <c r="G85" s="182" t="s">
        <v>38</v>
      </c>
      <c r="H85" s="184">
        <v>105425000</v>
      </c>
      <c r="I85" s="183">
        <v>1</v>
      </c>
      <c r="J85" s="182" t="s">
        <v>38</v>
      </c>
      <c r="K85" s="184">
        <v>105425000</v>
      </c>
      <c r="L85" s="196">
        <f t="shared" si="7"/>
        <v>1</v>
      </c>
      <c r="M85" s="184">
        <v>105425000</v>
      </c>
      <c r="N85" s="184">
        <v>0</v>
      </c>
      <c r="O85" s="184">
        <v>0</v>
      </c>
      <c r="P85" s="197">
        <v>0</v>
      </c>
    </row>
    <row r="86" spans="1:16" s="148" customFormat="1" ht="30">
      <c r="A86" s="200" t="s">
        <v>74</v>
      </c>
      <c r="B86" s="200" t="s">
        <v>91</v>
      </c>
      <c r="C86" s="201" t="s">
        <v>171</v>
      </c>
      <c r="D86" s="202" t="s">
        <v>172</v>
      </c>
      <c r="E86" s="202" t="s">
        <v>173</v>
      </c>
      <c r="F86" s="203">
        <v>1</v>
      </c>
      <c r="G86" s="202" t="s">
        <v>38</v>
      </c>
      <c r="H86" s="204">
        <v>108297450</v>
      </c>
      <c r="I86" s="203">
        <v>1</v>
      </c>
      <c r="J86" s="202" t="s">
        <v>38</v>
      </c>
      <c r="K86" s="204">
        <v>108297450</v>
      </c>
      <c r="L86" s="205">
        <f t="shared" si="7"/>
        <v>1</v>
      </c>
      <c r="M86" s="184">
        <v>60240950</v>
      </c>
      <c r="N86" s="204">
        <v>27196000</v>
      </c>
      <c r="O86" s="184">
        <v>20860500</v>
      </c>
      <c r="P86" s="197">
        <v>0</v>
      </c>
    </row>
    <row r="87" spans="1:16" s="148" customFormat="1" ht="30">
      <c r="A87" s="200">
        <v>2</v>
      </c>
      <c r="B87" s="200">
        <v>3</v>
      </c>
      <c r="C87" s="201">
        <v>99</v>
      </c>
      <c r="D87" s="202" t="s">
        <v>174</v>
      </c>
      <c r="E87" s="202" t="s">
        <v>175</v>
      </c>
      <c r="F87" s="203">
        <v>1</v>
      </c>
      <c r="G87" s="202" t="s">
        <v>79</v>
      </c>
      <c r="H87" s="204">
        <v>117110000</v>
      </c>
      <c r="I87" s="203">
        <v>1</v>
      </c>
      <c r="J87" s="202" t="s">
        <v>79</v>
      </c>
      <c r="K87" s="204">
        <v>0</v>
      </c>
      <c r="L87" s="205">
        <f t="shared" si="7"/>
        <v>0</v>
      </c>
      <c r="M87" s="184">
        <v>0</v>
      </c>
      <c r="N87" s="204">
        <v>0</v>
      </c>
      <c r="O87" s="184">
        <v>117110000</v>
      </c>
      <c r="P87" s="197"/>
    </row>
    <row r="88" spans="1:16" s="148" customFormat="1">
      <c r="A88" s="186" t="s">
        <v>74</v>
      </c>
      <c r="B88" s="186" t="s">
        <v>99</v>
      </c>
      <c r="C88" s="187" t="s">
        <v>48</v>
      </c>
      <c r="D88" s="188" t="s">
        <v>176</v>
      </c>
      <c r="E88" s="188"/>
      <c r="F88" s="189"/>
      <c r="G88" s="188"/>
      <c r="H88" s="190">
        <f>SUM(H89)</f>
        <v>44130500</v>
      </c>
      <c r="I88" s="190"/>
      <c r="J88" s="190"/>
      <c r="K88" s="190">
        <f t="shared" ref="K88" si="24">SUM(K89)</f>
        <v>44130500</v>
      </c>
      <c r="L88" s="198">
        <f t="shared" si="7"/>
        <v>1</v>
      </c>
      <c r="M88" s="190">
        <f>SUM(M89)</f>
        <v>44130500</v>
      </c>
      <c r="N88" s="190">
        <f t="shared" ref="N88:P88" si="25">SUM(N89)</f>
        <v>0</v>
      </c>
      <c r="O88" s="190">
        <f t="shared" si="25"/>
        <v>0</v>
      </c>
      <c r="P88" s="190">
        <f t="shared" si="25"/>
        <v>0</v>
      </c>
    </row>
    <row r="89" spans="1:16" s="148" customFormat="1" ht="45">
      <c r="A89" s="180" t="s">
        <v>74</v>
      </c>
      <c r="B89" s="180" t="s">
        <v>99</v>
      </c>
      <c r="C89" s="181" t="s">
        <v>51</v>
      </c>
      <c r="D89" s="182" t="s">
        <v>177</v>
      </c>
      <c r="E89" s="182" t="s">
        <v>178</v>
      </c>
      <c r="F89" s="183">
        <v>1</v>
      </c>
      <c r="G89" s="182" t="s">
        <v>38</v>
      </c>
      <c r="H89" s="184">
        <v>44130500</v>
      </c>
      <c r="I89" s="183">
        <v>1</v>
      </c>
      <c r="J89" s="182" t="s">
        <v>38</v>
      </c>
      <c r="K89" s="184">
        <v>44130500</v>
      </c>
      <c r="L89" s="196">
        <f t="shared" si="7"/>
        <v>1</v>
      </c>
      <c r="M89" s="184">
        <v>44130500</v>
      </c>
      <c r="N89" s="184">
        <v>0</v>
      </c>
      <c r="O89" s="184">
        <v>0</v>
      </c>
      <c r="P89" s="197">
        <v>0</v>
      </c>
    </row>
    <row r="90" spans="1:16" s="148" customFormat="1" ht="30">
      <c r="A90" s="186" t="s">
        <v>74</v>
      </c>
      <c r="B90" s="186" t="s">
        <v>179</v>
      </c>
      <c r="C90" s="187" t="s">
        <v>48</v>
      </c>
      <c r="D90" s="188" t="s">
        <v>180</v>
      </c>
      <c r="E90" s="188"/>
      <c r="F90" s="189"/>
      <c r="G90" s="188"/>
      <c r="H90" s="190">
        <f>SUM(H91:H92)</f>
        <v>216047200</v>
      </c>
      <c r="I90" s="188"/>
      <c r="J90" s="188"/>
      <c r="K90" s="190">
        <f>SUM(K91:K92)</f>
        <v>216047200</v>
      </c>
      <c r="L90" s="198">
        <f t="shared" si="7"/>
        <v>1</v>
      </c>
      <c r="M90" s="190">
        <f>SUM(M91:M92)</f>
        <v>216047200</v>
      </c>
      <c r="N90" s="190">
        <f t="shared" ref="N90:P90" si="26">SUM(N91:N92)</f>
        <v>0</v>
      </c>
      <c r="O90" s="190">
        <f t="shared" si="26"/>
        <v>0</v>
      </c>
      <c r="P90" s="190">
        <f t="shared" si="26"/>
        <v>0</v>
      </c>
    </row>
    <row r="91" spans="1:16" s="148" customFormat="1" ht="45">
      <c r="A91" s="180" t="s">
        <v>74</v>
      </c>
      <c r="B91" s="180" t="s">
        <v>179</v>
      </c>
      <c r="C91" s="211" t="s">
        <v>58</v>
      </c>
      <c r="D91" s="182" t="s">
        <v>181</v>
      </c>
      <c r="E91" s="182" t="s">
        <v>182</v>
      </c>
      <c r="F91" s="183">
        <v>1</v>
      </c>
      <c r="G91" s="182" t="s">
        <v>38</v>
      </c>
      <c r="H91" s="184">
        <v>25000000</v>
      </c>
      <c r="I91" s="183">
        <v>1</v>
      </c>
      <c r="J91" s="182" t="s">
        <v>38</v>
      </c>
      <c r="K91" s="184">
        <v>25000000</v>
      </c>
      <c r="L91" s="196">
        <f t="shared" si="7"/>
        <v>1</v>
      </c>
      <c r="M91" s="184">
        <v>25000000</v>
      </c>
      <c r="N91" s="184">
        <v>0</v>
      </c>
      <c r="O91" s="184">
        <v>0</v>
      </c>
      <c r="P91" s="197">
        <v>0</v>
      </c>
    </row>
    <row r="92" spans="1:16" s="148" customFormat="1" ht="30">
      <c r="A92" s="180">
        <v>2</v>
      </c>
      <c r="B92" s="180">
        <v>6</v>
      </c>
      <c r="C92" s="181">
        <v>91</v>
      </c>
      <c r="D92" s="182" t="s">
        <v>183</v>
      </c>
      <c r="E92" s="182" t="s">
        <v>184</v>
      </c>
      <c r="F92" s="183">
        <v>1</v>
      </c>
      <c r="G92" s="182" t="s">
        <v>185</v>
      </c>
      <c r="H92" s="184">
        <v>191047200</v>
      </c>
      <c r="I92" s="183">
        <v>1</v>
      </c>
      <c r="J92" s="182" t="s">
        <v>79</v>
      </c>
      <c r="K92" s="184">
        <v>191047200</v>
      </c>
      <c r="L92" s="196">
        <f t="shared" si="7"/>
        <v>1</v>
      </c>
      <c r="M92" s="184">
        <v>191047200</v>
      </c>
      <c r="N92" s="184">
        <v>0</v>
      </c>
      <c r="O92" s="184">
        <v>0</v>
      </c>
      <c r="P92" s="197"/>
    </row>
    <row r="93" spans="1:16" s="150" customFormat="1">
      <c r="A93" s="186">
        <v>2</v>
      </c>
      <c r="B93" s="186">
        <v>6</v>
      </c>
      <c r="C93" s="187"/>
      <c r="D93" s="188" t="s">
        <v>186</v>
      </c>
      <c r="E93" s="188"/>
      <c r="F93" s="189"/>
      <c r="G93" s="188"/>
      <c r="H93" s="190">
        <f>SUM(H94)</f>
        <v>64691725</v>
      </c>
      <c r="I93" s="189"/>
      <c r="J93" s="188"/>
      <c r="K93" s="190">
        <f>SUM(K94)</f>
        <v>64691725</v>
      </c>
      <c r="L93" s="198"/>
      <c r="M93" s="190">
        <f>SUM(M94)</f>
        <v>0</v>
      </c>
      <c r="N93" s="190">
        <f t="shared" ref="N93:P93" si="27">SUM(N94)</f>
        <v>0</v>
      </c>
      <c r="O93" s="190">
        <f t="shared" si="27"/>
        <v>64691725</v>
      </c>
      <c r="P93" s="190">
        <f t="shared" si="27"/>
        <v>0</v>
      </c>
    </row>
    <row r="94" spans="1:16" s="148" customFormat="1" ht="30">
      <c r="A94" s="180">
        <v>2</v>
      </c>
      <c r="B94" s="180">
        <v>6</v>
      </c>
      <c r="C94" s="181">
        <v>92</v>
      </c>
      <c r="D94" s="182" t="s">
        <v>187</v>
      </c>
      <c r="E94" s="182" t="s">
        <v>188</v>
      </c>
      <c r="F94" s="183">
        <v>1</v>
      </c>
      <c r="G94" s="182" t="s">
        <v>79</v>
      </c>
      <c r="H94" s="184">
        <v>64691725</v>
      </c>
      <c r="I94" s="183">
        <v>1</v>
      </c>
      <c r="J94" s="182" t="s">
        <v>79</v>
      </c>
      <c r="K94" s="184">
        <v>64691725</v>
      </c>
      <c r="L94" s="196">
        <f t="shared" si="7"/>
        <v>1</v>
      </c>
      <c r="M94" s="184">
        <v>0</v>
      </c>
      <c r="N94" s="184">
        <v>0</v>
      </c>
      <c r="O94" s="184">
        <v>64691725</v>
      </c>
      <c r="P94" s="197"/>
    </row>
    <row r="95" spans="1:16" s="148" customFormat="1">
      <c r="A95" s="186" t="s">
        <v>91</v>
      </c>
      <c r="B95" s="186" t="s">
        <v>48</v>
      </c>
      <c r="C95" s="187" t="s">
        <v>48</v>
      </c>
      <c r="D95" s="188" t="s">
        <v>189</v>
      </c>
      <c r="E95" s="188"/>
      <c r="F95" s="189"/>
      <c r="G95" s="188"/>
      <c r="H95" s="190">
        <f>H96+H98+H102+H106</f>
        <v>97569100</v>
      </c>
      <c r="I95" s="188"/>
      <c r="J95" s="188"/>
      <c r="K95" s="190">
        <f>K96+K98+K102+K106</f>
        <v>82068000</v>
      </c>
      <c r="L95" s="198">
        <f t="shared" si="7"/>
        <v>0.84112695515281</v>
      </c>
      <c r="M95" s="190">
        <f>M96+M98+M102+M106</f>
        <v>0</v>
      </c>
      <c r="N95" s="190">
        <f t="shared" ref="N95:P95" si="28">N96+N98+N102+N106</f>
        <v>7210000</v>
      </c>
      <c r="O95" s="190">
        <f t="shared" si="28"/>
        <v>90359100</v>
      </c>
      <c r="P95" s="190">
        <f t="shared" si="28"/>
        <v>0</v>
      </c>
    </row>
    <row r="96" spans="1:16" s="148" customFormat="1" ht="30">
      <c r="A96" s="186" t="s">
        <v>91</v>
      </c>
      <c r="B96" s="186" t="s">
        <v>47</v>
      </c>
      <c r="C96" s="187" t="s">
        <v>48</v>
      </c>
      <c r="D96" s="188" t="s">
        <v>190</v>
      </c>
      <c r="E96" s="182"/>
      <c r="F96" s="189"/>
      <c r="G96" s="188"/>
      <c r="H96" s="190">
        <f>SUM(H97)</f>
        <v>2307500</v>
      </c>
      <c r="I96" s="188"/>
      <c r="J96" s="188"/>
      <c r="K96" s="190">
        <f>SUM(K97)</f>
        <v>2307500</v>
      </c>
      <c r="L96" s="198">
        <f t="shared" si="7"/>
        <v>1</v>
      </c>
      <c r="M96" s="190">
        <f>SUM(M97)</f>
        <v>0</v>
      </c>
      <c r="N96" s="190">
        <f t="shared" ref="N96:P96" si="29">SUM(N97)</f>
        <v>0</v>
      </c>
      <c r="O96" s="190">
        <f t="shared" si="29"/>
        <v>2307500</v>
      </c>
      <c r="P96" s="190">
        <f t="shared" si="29"/>
        <v>0</v>
      </c>
    </row>
    <row r="97" spans="1:16" s="148" customFormat="1" ht="30">
      <c r="A97" s="180" t="s">
        <v>91</v>
      </c>
      <c r="B97" s="180" t="s">
        <v>47</v>
      </c>
      <c r="C97" s="211" t="s">
        <v>61</v>
      </c>
      <c r="D97" s="182" t="s">
        <v>191</v>
      </c>
      <c r="E97" s="182" t="s">
        <v>192</v>
      </c>
      <c r="F97" s="183">
        <v>1</v>
      </c>
      <c r="G97" s="182" t="s">
        <v>38</v>
      </c>
      <c r="H97" s="184">
        <v>2307500</v>
      </c>
      <c r="I97" s="183">
        <v>1</v>
      </c>
      <c r="J97" s="182" t="s">
        <v>38</v>
      </c>
      <c r="K97" s="184">
        <v>2307500</v>
      </c>
      <c r="L97" s="196">
        <f t="shared" si="7"/>
        <v>1</v>
      </c>
      <c r="M97" s="184">
        <v>0</v>
      </c>
      <c r="N97" s="184">
        <v>0</v>
      </c>
      <c r="O97" s="184">
        <v>2307500</v>
      </c>
      <c r="P97" s="197">
        <v>0</v>
      </c>
    </row>
    <row r="98" spans="1:16" s="148" customFormat="1">
      <c r="A98" s="186" t="s">
        <v>91</v>
      </c>
      <c r="B98" s="186" t="s">
        <v>74</v>
      </c>
      <c r="C98" s="187" t="s">
        <v>48</v>
      </c>
      <c r="D98" s="188" t="s">
        <v>193</v>
      </c>
      <c r="E98" s="182"/>
      <c r="F98" s="189"/>
      <c r="G98" s="188"/>
      <c r="H98" s="190">
        <f>SUM(H99:H101)</f>
        <v>43780500</v>
      </c>
      <c r="I98" s="188"/>
      <c r="J98" s="188"/>
      <c r="K98" s="190">
        <f>SUM(K99:K101)</f>
        <v>43780500</v>
      </c>
      <c r="L98" s="198">
        <f t="shared" si="7"/>
        <v>1</v>
      </c>
      <c r="M98" s="190">
        <f>SUM(M99:M101)</f>
        <v>0</v>
      </c>
      <c r="N98" s="190">
        <f t="shared" ref="N98:P98" si="30">SUM(N99:N101)</f>
        <v>2500000</v>
      </c>
      <c r="O98" s="190">
        <f t="shared" si="30"/>
        <v>41280500</v>
      </c>
      <c r="P98" s="190">
        <f t="shared" si="30"/>
        <v>0</v>
      </c>
    </row>
    <row r="99" spans="1:16" s="148" customFormat="1" ht="45">
      <c r="A99" s="180" t="s">
        <v>91</v>
      </c>
      <c r="B99" s="180" t="s">
        <v>74</v>
      </c>
      <c r="C99" s="181" t="s">
        <v>58</v>
      </c>
      <c r="D99" s="182" t="s">
        <v>194</v>
      </c>
      <c r="E99" s="182" t="s">
        <v>195</v>
      </c>
      <c r="F99" s="183">
        <v>1</v>
      </c>
      <c r="G99" s="182" t="s">
        <v>38</v>
      </c>
      <c r="H99" s="184">
        <v>33720500</v>
      </c>
      <c r="I99" s="183">
        <v>1</v>
      </c>
      <c r="J99" s="182" t="s">
        <v>38</v>
      </c>
      <c r="K99" s="184">
        <v>33720500</v>
      </c>
      <c r="L99" s="196">
        <f t="shared" si="7"/>
        <v>1</v>
      </c>
      <c r="M99" s="184">
        <v>0</v>
      </c>
      <c r="N99" s="184">
        <v>0</v>
      </c>
      <c r="O99" s="184">
        <v>33720500</v>
      </c>
      <c r="P99" s="197">
        <v>0</v>
      </c>
    </row>
    <row r="100" spans="1:16" s="148" customFormat="1" ht="30">
      <c r="A100" s="180" t="s">
        <v>91</v>
      </c>
      <c r="B100" s="180" t="s">
        <v>74</v>
      </c>
      <c r="C100" s="181" t="s">
        <v>76</v>
      </c>
      <c r="D100" s="182" t="s">
        <v>196</v>
      </c>
      <c r="E100" s="182" t="s">
        <v>197</v>
      </c>
      <c r="F100" s="183">
        <v>10</v>
      </c>
      <c r="G100" s="182" t="s">
        <v>185</v>
      </c>
      <c r="H100" s="184">
        <v>2500000</v>
      </c>
      <c r="I100" s="183">
        <v>10</v>
      </c>
      <c r="J100" s="182" t="s">
        <v>185</v>
      </c>
      <c r="K100" s="184">
        <v>2500000</v>
      </c>
      <c r="L100" s="196">
        <f t="shared" si="7"/>
        <v>1</v>
      </c>
      <c r="M100" s="184">
        <v>0</v>
      </c>
      <c r="N100" s="184">
        <v>2500000</v>
      </c>
      <c r="O100" s="184">
        <v>0</v>
      </c>
      <c r="P100" s="197">
        <v>0</v>
      </c>
    </row>
    <row r="101" spans="1:16" s="148" customFormat="1" ht="30">
      <c r="A101" s="180" t="s">
        <v>91</v>
      </c>
      <c r="B101" s="180" t="s">
        <v>74</v>
      </c>
      <c r="C101" s="181">
        <v>99</v>
      </c>
      <c r="D101" s="182" t="s">
        <v>198</v>
      </c>
      <c r="E101" s="182"/>
      <c r="F101" s="183">
        <v>1</v>
      </c>
      <c r="G101" s="182" t="s">
        <v>38</v>
      </c>
      <c r="H101" s="184">
        <v>7560000</v>
      </c>
      <c r="I101" s="183">
        <v>1</v>
      </c>
      <c r="J101" s="182" t="s">
        <v>38</v>
      </c>
      <c r="K101" s="184">
        <v>7560000</v>
      </c>
      <c r="L101" s="196">
        <f t="shared" si="7"/>
        <v>1</v>
      </c>
      <c r="M101" s="184">
        <v>0</v>
      </c>
      <c r="N101" s="184">
        <v>0</v>
      </c>
      <c r="O101" s="184">
        <v>7560000</v>
      </c>
      <c r="P101" s="197">
        <v>0</v>
      </c>
    </row>
    <row r="102" spans="1:16" s="148" customFormat="1">
      <c r="A102" s="186" t="s">
        <v>91</v>
      </c>
      <c r="B102" s="186" t="s">
        <v>91</v>
      </c>
      <c r="C102" s="187" t="s">
        <v>48</v>
      </c>
      <c r="D102" s="188" t="s">
        <v>199</v>
      </c>
      <c r="E102" s="188"/>
      <c r="F102" s="189"/>
      <c r="G102" s="188"/>
      <c r="H102" s="190">
        <f>SUM(H103:H105)</f>
        <v>27716100</v>
      </c>
      <c r="I102" s="188"/>
      <c r="J102" s="188"/>
      <c r="K102" s="190">
        <f>SUM(K103:K105)</f>
        <v>16430000</v>
      </c>
      <c r="L102" s="198">
        <f t="shared" si="7"/>
        <v>0.59279624478191395</v>
      </c>
      <c r="M102" s="190">
        <f>SUM(M103:M105)</f>
        <v>0</v>
      </c>
      <c r="N102" s="190">
        <f t="shared" ref="N102:P102" si="31">SUM(N103:N105)</f>
        <v>0</v>
      </c>
      <c r="O102" s="190">
        <f t="shared" si="31"/>
        <v>27716100</v>
      </c>
      <c r="P102" s="190">
        <f t="shared" si="31"/>
        <v>0</v>
      </c>
    </row>
    <row r="103" spans="1:16" s="149" customFormat="1">
      <c r="A103" s="180">
        <v>3</v>
      </c>
      <c r="B103" s="180">
        <v>3</v>
      </c>
      <c r="C103" s="181">
        <v>90</v>
      </c>
      <c r="D103" s="182" t="s">
        <v>200</v>
      </c>
      <c r="E103" s="182" t="s">
        <v>201</v>
      </c>
      <c r="F103" s="183">
        <v>1</v>
      </c>
      <c r="G103" s="182" t="s">
        <v>38</v>
      </c>
      <c r="H103" s="184">
        <v>13430000</v>
      </c>
      <c r="I103" s="182">
        <v>1</v>
      </c>
      <c r="J103" s="182" t="s">
        <v>38</v>
      </c>
      <c r="K103" s="184">
        <v>13430000</v>
      </c>
      <c r="L103" s="196">
        <f t="shared" si="7"/>
        <v>1</v>
      </c>
      <c r="M103" s="184"/>
      <c r="N103" s="184">
        <v>0</v>
      </c>
      <c r="O103" s="184">
        <v>13430000</v>
      </c>
      <c r="P103" s="197"/>
    </row>
    <row r="104" spans="1:16" s="148" customFormat="1" ht="30">
      <c r="A104" s="180" t="s">
        <v>91</v>
      </c>
      <c r="B104" s="180" t="s">
        <v>91</v>
      </c>
      <c r="C104" s="181" t="s">
        <v>202</v>
      </c>
      <c r="D104" s="182" t="s">
        <v>203</v>
      </c>
      <c r="E104" s="182" t="s">
        <v>204</v>
      </c>
      <c r="F104" s="183">
        <v>90</v>
      </c>
      <c r="G104" s="182" t="s">
        <v>119</v>
      </c>
      <c r="H104" s="184">
        <v>3000000</v>
      </c>
      <c r="I104" s="183">
        <v>90</v>
      </c>
      <c r="J104" s="182" t="s">
        <v>119</v>
      </c>
      <c r="K104" s="184">
        <v>3000000</v>
      </c>
      <c r="L104" s="196">
        <f t="shared" si="7"/>
        <v>1</v>
      </c>
      <c r="M104" s="184">
        <v>0</v>
      </c>
      <c r="N104" s="184">
        <v>0</v>
      </c>
      <c r="O104" s="184">
        <v>3000000</v>
      </c>
      <c r="P104" s="197">
        <v>0</v>
      </c>
    </row>
    <row r="105" spans="1:16" s="148" customFormat="1" ht="30">
      <c r="A105" s="180">
        <v>3</v>
      </c>
      <c r="B105" s="180">
        <v>3</v>
      </c>
      <c r="C105" s="181">
        <v>99</v>
      </c>
      <c r="D105" s="182" t="s">
        <v>205</v>
      </c>
      <c r="E105" s="182" t="s">
        <v>206</v>
      </c>
      <c r="F105" s="183">
        <v>1</v>
      </c>
      <c r="G105" s="182" t="s">
        <v>38</v>
      </c>
      <c r="H105" s="184">
        <v>11286100</v>
      </c>
      <c r="I105" s="183">
        <v>1</v>
      </c>
      <c r="J105" s="182" t="s">
        <v>38</v>
      </c>
      <c r="K105" s="184">
        <v>0</v>
      </c>
      <c r="L105" s="196">
        <f t="shared" si="7"/>
        <v>0</v>
      </c>
      <c r="M105" s="184">
        <v>0</v>
      </c>
      <c r="N105" s="184"/>
      <c r="O105" s="184">
        <v>11286100</v>
      </c>
      <c r="P105" s="197"/>
    </row>
    <row r="106" spans="1:16" s="148" customFormat="1">
      <c r="A106" s="186" t="s">
        <v>91</v>
      </c>
      <c r="B106" s="186" t="s">
        <v>99</v>
      </c>
      <c r="C106" s="187" t="s">
        <v>48</v>
      </c>
      <c r="D106" s="188" t="s">
        <v>207</v>
      </c>
      <c r="E106" s="188"/>
      <c r="F106" s="189"/>
      <c r="G106" s="188"/>
      <c r="H106" s="190">
        <f>SUM(H107:H112)</f>
        <v>23765000</v>
      </c>
      <c r="I106" s="188"/>
      <c r="J106" s="188"/>
      <c r="K106" s="190">
        <f>SUM(K107:K112)</f>
        <v>19550000</v>
      </c>
      <c r="L106" s="198">
        <f>K106/H106</f>
        <v>0.82263833368398898</v>
      </c>
      <c r="M106" s="190">
        <f>SUM(M107:M112)</f>
        <v>0</v>
      </c>
      <c r="N106" s="190">
        <f t="shared" ref="N106:P106" si="32">SUM(N107:N112)</f>
        <v>4710000</v>
      </c>
      <c r="O106" s="190">
        <f t="shared" si="32"/>
        <v>19055000</v>
      </c>
      <c r="P106" s="190">
        <f t="shared" si="32"/>
        <v>0</v>
      </c>
    </row>
    <row r="107" spans="1:16" s="149" customFormat="1">
      <c r="A107" s="180">
        <v>3</v>
      </c>
      <c r="B107" s="180">
        <v>4</v>
      </c>
      <c r="C107" s="211" t="s">
        <v>55</v>
      </c>
      <c r="D107" s="182" t="s">
        <v>208</v>
      </c>
      <c r="E107" s="182" t="s">
        <v>209</v>
      </c>
      <c r="F107" s="183">
        <v>1</v>
      </c>
      <c r="G107" s="182" t="s">
        <v>38</v>
      </c>
      <c r="H107" s="184">
        <v>2670000</v>
      </c>
      <c r="I107" s="182">
        <v>1</v>
      </c>
      <c r="J107" s="182" t="s">
        <v>38</v>
      </c>
      <c r="K107" s="184">
        <v>2670000</v>
      </c>
      <c r="L107" s="196"/>
      <c r="M107" s="184">
        <v>0</v>
      </c>
      <c r="N107" s="184">
        <v>0</v>
      </c>
      <c r="O107" s="184">
        <v>2670000</v>
      </c>
      <c r="P107" s="197"/>
    </row>
    <row r="108" spans="1:16" s="149" customFormat="1">
      <c r="A108" s="180">
        <v>3</v>
      </c>
      <c r="B108" s="180">
        <v>4</v>
      </c>
      <c r="C108" s="211" t="s">
        <v>58</v>
      </c>
      <c r="D108" s="182" t="s">
        <v>210</v>
      </c>
      <c r="E108" s="182" t="s">
        <v>211</v>
      </c>
      <c r="F108" s="183">
        <v>1</v>
      </c>
      <c r="G108" s="182" t="s">
        <v>38</v>
      </c>
      <c r="H108" s="184">
        <v>4215000</v>
      </c>
      <c r="I108" s="182">
        <v>1</v>
      </c>
      <c r="J108" s="182" t="s">
        <v>38</v>
      </c>
      <c r="K108" s="184">
        <v>0</v>
      </c>
      <c r="L108" s="196"/>
      <c r="M108" s="184">
        <v>0</v>
      </c>
      <c r="N108" s="184">
        <v>0</v>
      </c>
      <c r="O108" s="184">
        <v>4215000</v>
      </c>
      <c r="P108" s="197"/>
    </row>
    <row r="109" spans="1:16" s="148" customFormat="1" ht="45">
      <c r="A109" s="180" t="s">
        <v>91</v>
      </c>
      <c r="B109" s="180" t="s">
        <v>99</v>
      </c>
      <c r="C109" s="181" t="s">
        <v>212</v>
      </c>
      <c r="D109" s="182" t="s">
        <v>213</v>
      </c>
      <c r="E109" s="182" t="s">
        <v>214</v>
      </c>
      <c r="F109" s="183">
        <v>1</v>
      </c>
      <c r="G109" s="182" t="s">
        <v>215</v>
      </c>
      <c r="H109" s="184">
        <v>4710000</v>
      </c>
      <c r="I109" s="182">
        <v>1</v>
      </c>
      <c r="J109" s="182" t="s">
        <v>38</v>
      </c>
      <c r="K109" s="184">
        <v>4710000</v>
      </c>
      <c r="L109" s="196">
        <f t="shared" si="7"/>
        <v>1</v>
      </c>
      <c r="M109" s="184">
        <v>0</v>
      </c>
      <c r="N109" s="184">
        <v>4710000</v>
      </c>
      <c r="O109" s="184">
        <v>0</v>
      </c>
      <c r="P109" s="197">
        <v>0</v>
      </c>
    </row>
    <row r="110" spans="1:16" s="148" customFormat="1">
      <c r="A110" s="180" t="s">
        <v>91</v>
      </c>
      <c r="B110" s="180" t="s">
        <v>99</v>
      </c>
      <c r="C110" s="181">
        <v>94</v>
      </c>
      <c r="D110" s="182" t="s">
        <v>216</v>
      </c>
      <c r="E110" s="182" t="s">
        <v>217</v>
      </c>
      <c r="F110" s="183">
        <v>1</v>
      </c>
      <c r="G110" s="182" t="s">
        <v>44</v>
      </c>
      <c r="H110" s="184">
        <v>3195000</v>
      </c>
      <c r="I110" s="183">
        <v>1</v>
      </c>
      <c r="J110" s="182" t="s">
        <v>38</v>
      </c>
      <c r="K110" s="184">
        <v>3195000</v>
      </c>
      <c r="L110" s="196">
        <f t="shared" si="7"/>
        <v>1</v>
      </c>
      <c r="M110" s="184">
        <v>0</v>
      </c>
      <c r="N110" s="184">
        <v>0</v>
      </c>
      <c r="O110" s="184">
        <v>3195000</v>
      </c>
      <c r="P110" s="197">
        <v>0</v>
      </c>
    </row>
    <row r="111" spans="1:16" s="148" customFormat="1" ht="30">
      <c r="A111" s="180" t="s">
        <v>91</v>
      </c>
      <c r="B111" s="180" t="s">
        <v>99</v>
      </c>
      <c r="C111" s="181" t="s">
        <v>88</v>
      </c>
      <c r="D111" s="182" t="s">
        <v>218</v>
      </c>
      <c r="E111" s="182" t="s">
        <v>219</v>
      </c>
      <c r="F111" s="183">
        <v>1</v>
      </c>
      <c r="G111" s="182" t="s">
        <v>79</v>
      </c>
      <c r="H111" s="184">
        <v>4300000</v>
      </c>
      <c r="I111" s="183">
        <v>1</v>
      </c>
      <c r="J111" s="182" t="s">
        <v>79</v>
      </c>
      <c r="K111" s="184">
        <v>4300000</v>
      </c>
      <c r="L111" s="196">
        <f t="shared" si="7"/>
        <v>1</v>
      </c>
      <c r="M111" s="184">
        <v>0</v>
      </c>
      <c r="N111" s="184">
        <v>0</v>
      </c>
      <c r="O111" s="184">
        <v>4300000</v>
      </c>
      <c r="P111" s="197">
        <v>0</v>
      </c>
    </row>
    <row r="112" spans="1:16" s="148" customFormat="1">
      <c r="A112" s="180" t="s">
        <v>91</v>
      </c>
      <c r="B112" s="180" t="s">
        <v>99</v>
      </c>
      <c r="C112" s="181" t="s">
        <v>128</v>
      </c>
      <c r="D112" s="182" t="s">
        <v>220</v>
      </c>
      <c r="E112" s="182" t="s">
        <v>221</v>
      </c>
      <c r="F112" s="183">
        <v>1</v>
      </c>
      <c r="G112" s="182" t="s">
        <v>79</v>
      </c>
      <c r="H112" s="184">
        <v>4675000</v>
      </c>
      <c r="I112" s="183">
        <v>1</v>
      </c>
      <c r="J112" s="182" t="s">
        <v>79</v>
      </c>
      <c r="K112" s="184">
        <v>4675000</v>
      </c>
      <c r="L112" s="196">
        <f>K112/H112</f>
        <v>1</v>
      </c>
      <c r="M112" s="184">
        <v>0</v>
      </c>
      <c r="N112" s="184">
        <v>0</v>
      </c>
      <c r="O112" s="184">
        <v>4675000</v>
      </c>
      <c r="P112" s="197">
        <v>0</v>
      </c>
    </row>
    <row r="113" spans="1:16" s="148" customFormat="1">
      <c r="A113" s="186" t="s">
        <v>99</v>
      </c>
      <c r="B113" s="186" t="s">
        <v>48</v>
      </c>
      <c r="C113" s="187" t="s">
        <v>48</v>
      </c>
      <c r="D113" s="188" t="s">
        <v>222</v>
      </c>
      <c r="E113" s="188"/>
      <c r="F113" s="189"/>
      <c r="G113" s="188"/>
      <c r="H113" s="190">
        <f>H114+H117+H120+H123</f>
        <v>242634928</v>
      </c>
      <c r="I113" s="188"/>
      <c r="J113" s="188"/>
      <c r="K113" s="190">
        <f>K114+K117+K120+K123</f>
        <v>114324750</v>
      </c>
      <c r="L113" s="198">
        <f>K113/H113</f>
        <v>0.47118010148975698</v>
      </c>
      <c r="M113" s="190">
        <f>M114+M117+M120+M123</f>
        <v>119513500</v>
      </c>
      <c r="N113" s="190">
        <f t="shared" ref="N113:P113" si="33">N114+N117+N120+N123</f>
        <v>0</v>
      </c>
      <c r="O113" s="190">
        <f t="shared" si="33"/>
        <v>123121428</v>
      </c>
      <c r="P113" s="190">
        <f t="shared" si="33"/>
        <v>0</v>
      </c>
    </row>
    <row r="114" spans="1:16" s="148" customFormat="1">
      <c r="A114" s="186" t="s">
        <v>99</v>
      </c>
      <c r="B114" s="186" t="s">
        <v>74</v>
      </c>
      <c r="C114" s="187" t="s">
        <v>48</v>
      </c>
      <c r="D114" s="188" t="s">
        <v>223</v>
      </c>
      <c r="E114" s="188"/>
      <c r="F114" s="189"/>
      <c r="G114" s="188"/>
      <c r="H114" s="190">
        <f>SUM(H115:H116)</f>
        <v>6078250</v>
      </c>
      <c r="I114" s="188"/>
      <c r="J114" s="188"/>
      <c r="K114" s="190">
        <f>SUM(K115:K116)</f>
        <v>3295000</v>
      </c>
      <c r="L114" s="198">
        <f>K114/H114</f>
        <v>0.542096820630938</v>
      </c>
      <c r="M114" s="190">
        <f>SUM(M115:M116)</f>
        <v>6078250</v>
      </c>
      <c r="N114" s="190">
        <f t="shared" ref="N114:P114" si="34">SUM(N115:N116)</f>
        <v>0</v>
      </c>
      <c r="O114" s="190">
        <f t="shared" si="34"/>
        <v>0</v>
      </c>
      <c r="P114" s="190">
        <f t="shared" si="34"/>
        <v>0</v>
      </c>
    </row>
    <row r="115" spans="1:16" s="148" customFormat="1" ht="30">
      <c r="A115" s="180" t="s">
        <v>99</v>
      </c>
      <c r="B115" s="180" t="s">
        <v>74</v>
      </c>
      <c r="C115" s="181">
        <v>91</v>
      </c>
      <c r="D115" s="182" t="s">
        <v>224</v>
      </c>
      <c r="E115" s="182" t="s">
        <v>225</v>
      </c>
      <c r="F115" s="183">
        <v>1</v>
      </c>
      <c r="G115" s="182" t="s">
        <v>185</v>
      </c>
      <c r="H115" s="184">
        <v>2783250</v>
      </c>
      <c r="I115" s="183">
        <v>1</v>
      </c>
      <c r="J115" s="182" t="s">
        <v>79</v>
      </c>
      <c r="K115" s="184">
        <v>0</v>
      </c>
      <c r="L115" s="196">
        <f>K115/H115</f>
        <v>0</v>
      </c>
      <c r="M115" s="184">
        <v>2783250</v>
      </c>
      <c r="N115" s="184">
        <v>0</v>
      </c>
      <c r="O115" s="184">
        <v>0</v>
      </c>
      <c r="P115" s="197">
        <v>0</v>
      </c>
    </row>
    <row r="116" spans="1:16" s="148" customFormat="1" ht="30">
      <c r="A116" s="180">
        <v>4</v>
      </c>
      <c r="B116" s="180">
        <v>2</v>
      </c>
      <c r="C116" s="181">
        <v>96</v>
      </c>
      <c r="D116" s="182" t="s">
        <v>226</v>
      </c>
      <c r="E116" s="182" t="s">
        <v>225</v>
      </c>
      <c r="F116" s="183">
        <v>1</v>
      </c>
      <c r="G116" s="182" t="s">
        <v>79</v>
      </c>
      <c r="H116" s="184">
        <v>3295000</v>
      </c>
      <c r="I116" s="183">
        <v>1</v>
      </c>
      <c r="J116" s="182" t="s">
        <v>79</v>
      </c>
      <c r="K116" s="184">
        <v>3295000</v>
      </c>
      <c r="L116" s="196"/>
      <c r="M116" s="184">
        <v>3295000</v>
      </c>
      <c r="N116" s="184">
        <v>0</v>
      </c>
      <c r="O116" s="184">
        <v>0</v>
      </c>
      <c r="P116" s="197"/>
    </row>
    <row r="117" spans="1:16" s="148" customFormat="1" ht="30">
      <c r="A117" s="186" t="s">
        <v>99</v>
      </c>
      <c r="B117" s="186" t="s">
        <v>99</v>
      </c>
      <c r="C117" s="187" t="s">
        <v>48</v>
      </c>
      <c r="D117" s="188" t="s">
        <v>227</v>
      </c>
      <c r="E117" s="182"/>
      <c r="F117" s="189"/>
      <c r="G117" s="188"/>
      <c r="H117" s="190">
        <f>SUM(H118:H119)</f>
        <v>5660000</v>
      </c>
      <c r="I117" s="188"/>
      <c r="J117" s="188"/>
      <c r="K117" s="190">
        <f>SUM(K118:K119)</f>
        <v>0</v>
      </c>
      <c r="L117" s="198">
        <f t="shared" ref="L117:L131" si="35">K117/H117</f>
        <v>0</v>
      </c>
      <c r="M117" s="190">
        <f>SUM(M118:M119)</f>
        <v>2402500</v>
      </c>
      <c r="N117" s="190">
        <f t="shared" ref="N117:P117" si="36">SUM(N118:N119)</f>
        <v>0</v>
      </c>
      <c r="O117" s="190">
        <f t="shared" si="36"/>
        <v>3257500</v>
      </c>
      <c r="P117" s="190">
        <f t="shared" si="36"/>
        <v>0</v>
      </c>
    </row>
    <row r="118" spans="1:16" s="148" customFormat="1" ht="45">
      <c r="A118" s="180" t="s">
        <v>99</v>
      </c>
      <c r="B118" s="180" t="s">
        <v>99</v>
      </c>
      <c r="C118" s="181" t="s">
        <v>55</v>
      </c>
      <c r="D118" s="182" t="s">
        <v>228</v>
      </c>
      <c r="E118" s="182" t="s">
        <v>229</v>
      </c>
      <c r="F118" s="183">
        <v>1</v>
      </c>
      <c r="G118" s="182" t="s">
        <v>38</v>
      </c>
      <c r="H118" s="184">
        <v>3257500</v>
      </c>
      <c r="I118" s="183">
        <v>1</v>
      </c>
      <c r="J118" s="182" t="s">
        <v>38</v>
      </c>
      <c r="K118" s="184">
        <v>0</v>
      </c>
      <c r="L118" s="196">
        <f t="shared" si="35"/>
        <v>0</v>
      </c>
      <c r="M118" s="184">
        <v>0</v>
      </c>
      <c r="N118" s="184">
        <v>0</v>
      </c>
      <c r="O118" s="184">
        <v>3257500</v>
      </c>
      <c r="P118" s="197">
        <v>0</v>
      </c>
    </row>
    <row r="119" spans="1:16" s="148" customFormat="1" ht="30">
      <c r="A119" s="180" t="s">
        <v>99</v>
      </c>
      <c r="B119" s="180" t="s">
        <v>99</v>
      </c>
      <c r="C119" s="181">
        <v>92</v>
      </c>
      <c r="D119" s="182" t="s">
        <v>230</v>
      </c>
      <c r="E119" s="182" t="s">
        <v>231</v>
      </c>
      <c r="F119" s="183">
        <v>1</v>
      </c>
      <c r="G119" s="182" t="s">
        <v>185</v>
      </c>
      <c r="H119" s="184">
        <v>2402500</v>
      </c>
      <c r="I119" s="183">
        <v>1</v>
      </c>
      <c r="J119" s="182" t="s">
        <v>79</v>
      </c>
      <c r="K119" s="184">
        <v>0</v>
      </c>
      <c r="L119" s="196">
        <f t="shared" si="35"/>
        <v>0</v>
      </c>
      <c r="M119" s="184">
        <v>2402500</v>
      </c>
      <c r="N119" s="184">
        <v>0</v>
      </c>
      <c r="O119" s="184">
        <v>0</v>
      </c>
      <c r="P119" s="197">
        <v>0</v>
      </c>
    </row>
    <row r="120" spans="1:16" s="148" customFormat="1">
      <c r="A120" s="186" t="s">
        <v>99</v>
      </c>
      <c r="B120" s="186" t="s">
        <v>179</v>
      </c>
      <c r="C120" s="187" t="s">
        <v>48</v>
      </c>
      <c r="D120" s="188" t="s">
        <v>232</v>
      </c>
      <c r="E120" s="182"/>
      <c r="F120" s="189"/>
      <c r="G120" s="188"/>
      <c r="H120" s="190">
        <f>SUM(H121:H122)</f>
        <v>4947500</v>
      </c>
      <c r="I120" s="188"/>
      <c r="J120" s="188"/>
      <c r="K120" s="190">
        <f>SUM(K121:K122)</f>
        <v>4947500</v>
      </c>
      <c r="L120" s="198">
        <f t="shared" si="35"/>
        <v>1</v>
      </c>
      <c r="M120" s="190">
        <f>SUM(M121:M122)</f>
        <v>4947500</v>
      </c>
      <c r="N120" s="190">
        <f t="shared" ref="N120:P120" si="37">SUM(N121:N122)</f>
        <v>0</v>
      </c>
      <c r="O120" s="190">
        <f t="shared" si="37"/>
        <v>0</v>
      </c>
      <c r="P120" s="190">
        <f t="shared" si="37"/>
        <v>0</v>
      </c>
    </row>
    <row r="121" spans="1:16" s="148" customFormat="1" ht="30">
      <c r="A121" s="180" t="s">
        <v>99</v>
      </c>
      <c r="B121" s="180" t="s">
        <v>179</v>
      </c>
      <c r="C121" s="181" t="s">
        <v>51</v>
      </c>
      <c r="D121" s="182" t="s">
        <v>233</v>
      </c>
      <c r="E121" s="182" t="s">
        <v>234</v>
      </c>
      <c r="F121" s="183">
        <v>1</v>
      </c>
      <c r="G121" s="182" t="s">
        <v>80</v>
      </c>
      <c r="H121" s="184">
        <v>2402500</v>
      </c>
      <c r="I121" s="183">
        <v>1</v>
      </c>
      <c r="J121" s="182" t="s">
        <v>80</v>
      </c>
      <c r="K121" s="184">
        <v>2402500</v>
      </c>
      <c r="L121" s="196">
        <f t="shared" si="35"/>
        <v>1</v>
      </c>
      <c r="M121" s="184">
        <v>2402500</v>
      </c>
      <c r="N121" s="184">
        <v>0</v>
      </c>
      <c r="O121" s="184">
        <v>0</v>
      </c>
      <c r="P121" s="197">
        <v>0</v>
      </c>
    </row>
    <row r="122" spans="1:16" s="148" customFormat="1" ht="30">
      <c r="A122" s="180">
        <v>4</v>
      </c>
      <c r="B122" s="180">
        <v>6</v>
      </c>
      <c r="C122" s="211" t="s">
        <v>55</v>
      </c>
      <c r="D122" s="182" t="s">
        <v>235</v>
      </c>
      <c r="E122" s="182" t="s">
        <v>236</v>
      </c>
      <c r="F122" s="183">
        <v>1</v>
      </c>
      <c r="G122" s="182" t="s">
        <v>79</v>
      </c>
      <c r="H122" s="184">
        <v>2545000</v>
      </c>
      <c r="I122" s="183">
        <v>1</v>
      </c>
      <c r="J122" s="182" t="s">
        <v>79</v>
      </c>
      <c r="K122" s="184">
        <v>2545000</v>
      </c>
      <c r="L122" s="196">
        <f t="shared" si="35"/>
        <v>1</v>
      </c>
      <c r="M122" s="184">
        <v>2545000</v>
      </c>
      <c r="N122" s="184">
        <v>0</v>
      </c>
      <c r="O122" s="184">
        <v>0</v>
      </c>
      <c r="P122" s="197"/>
    </row>
    <row r="123" spans="1:16" s="148" customFormat="1">
      <c r="A123" s="186" t="s">
        <v>99</v>
      </c>
      <c r="B123" s="186" t="s">
        <v>237</v>
      </c>
      <c r="C123" s="187" t="s">
        <v>48</v>
      </c>
      <c r="D123" s="188" t="s">
        <v>238</v>
      </c>
      <c r="E123" s="182"/>
      <c r="F123" s="189"/>
      <c r="G123" s="188"/>
      <c r="H123" s="190">
        <f>H124</f>
        <v>225949178</v>
      </c>
      <c r="I123" s="188"/>
      <c r="J123" s="188"/>
      <c r="K123" s="190">
        <f t="shared" ref="K123:K128" si="38">K124</f>
        <v>106082250</v>
      </c>
      <c r="L123" s="198">
        <f t="shared" si="35"/>
        <v>0.469496065172673</v>
      </c>
      <c r="M123" s="190">
        <f>M124</f>
        <v>106085250</v>
      </c>
      <c r="N123" s="190">
        <f t="shared" ref="N123:P123" si="39">N124</f>
        <v>0</v>
      </c>
      <c r="O123" s="190">
        <f t="shared" si="39"/>
        <v>119863928</v>
      </c>
      <c r="P123" s="190">
        <f t="shared" si="39"/>
        <v>0</v>
      </c>
    </row>
    <row r="124" spans="1:16" s="148" customFormat="1" ht="30">
      <c r="A124" s="180" t="s">
        <v>99</v>
      </c>
      <c r="B124" s="180" t="s">
        <v>237</v>
      </c>
      <c r="C124" s="181" t="s">
        <v>61</v>
      </c>
      <c r="D124" s="182" t="s">
        <v>239</v>
      </c>
      <c r="E124" s="182" t="s">
        <v>240</v>
      </c>
      <c r="F124" s="183">
        <v>1</v>
      </c>
      <c r="G124" s="182" t="s">
        <v>38</v>
      </c>
      <c r="H124" s="184">
        <v>225949178</v>
      </c>
      <c r="I124" s="183">
        <v>1</v>
      </c>
      <c r="J124" s="182" t="s">
        <v>38</v>
      </c>
      <c r="K124" s="184">
        <v>106082250</v>
      </c>
      <c r="L124" s="196">
        <f t="shared" si="35"/>
        <v>0.469496065172673</v>
      </c>
      <c r="M124" s="184">
        <v>106085250</v>
      </c>
      <c r="N124" s="184">
        <v>0</v>
      </c>
      <c r="O124" s="184">
        <v>119863928</v>
      </c>
      <c r="P124" s="197">
        <v>0</v>
      </c>
    </row>
    <row r="125" spans="1:16" s="148" customFormat="1" ht="30">
      <c r="A125" s="186" t="s">
        <v>131</v>
      </c>
      <c r="B125" s="186" t="s">
        <v>48</v>
      </c>
      <c r="C125" s="187" t="s">
        <v>48</v>
      </c>
      <c r="D125" s="188" t="s">
        <v>241</v>
      </c>
      <c r="E125" s="182"/>
      <c r="F125" s="189"/>
      <c r="G125" s="188"/>
      <c r="H125" s="190">
        <f>H126+H128+H130</f>
        <v>20000000</v>
      </c>
      <c r="I125" s="188"/>
      <c r="J125" s="188"/>
      <c r="K125" s="190">
        <f>K126+K128+K130</f>
        <v>0</v>
      </c>
      <c r="L125" s="198">
        <f t="shared" si="35"/>
        <v>0</v>
      </c>
      <c r="M125" s="190">
        <f>M126+M128+M130</f>
        <v>0</v>
      </c>
      <c r="N125" s="190">
        <f t="shared" ref="N125:P125" si="40">N126+N128+N130</f>
        <v>0</v>
      </c>
      <c r="O125" s="190">
        <f t="shared" si="40"/>
        <v>20000000</v>
      </c>
      <c r="P125" s="190">
        <f t="shared" si="40"/>
        <v>0</v>
      </c>
    </row>
    <row r="126" spans="1:16" s="148" customFormat="1">
      <c r="A126" s="186" t="s">
        <v>131</v>
      </c>
      <c r="B126" s="186" t="s">
        <v>47</v>
      </c>
      <c r="C126" s="187" t="s">
        <v>48</v>
      </c>
      <c r="D126" s="188" t="s">
        <v>242</v>
      </c>
      <c r="E126" s="182"/>
      <c r="F126" s="189"/>
      <c r="G126" s="188"/>
      <c r="H126" s="190">
        <f>H127</f>
        <v>10000000</v>
      </c>
      <c r="I126" s="188"/>
      <c r="J126" s="188"/>
      <c r="K126" s="190">
        <v>0</v>
      </c>
      <c r="L126" s="198">
        <f t="shared" si="35"/>
        <v>0</v>
      </c>
      <c r="M126" s="190">
        <f>M127</f>
        <v>0</v>
      </c>
      <c r="N126" s="190">
        <f t="shared" ref="N126:P126" si="41">N127</f>
        <v>0</v>
      </c>
      <c r="O126" s="190">
        <f t="shared" si="41"/>
        <v>10000000</v>
      </c>
      <c r="P126" s="190">
        <f t="shared" si="41"/>
        <v>0</v>
      </c>
    </row>
    <row r="127" spans="1:16" s="148" customFormat="1">
      <c r="A127" s="180" t="s">
        <v>131</v>
      </c>
      <c r="B127" s="180" t="s">
        <v>47</v>
      </c>
      <c r="C127" s="181" t="s">
        <v>51</v>
      </c>
      <c r="D127" s="182" t="s">
        <v>243</v>
      </c>
      <c r="E127" s="182" t="s">
        <v>244</v>
      </c>
      <c r="F127" s="183">
        <v>1</v>
      </c>
      <c r="G127" s="182" t="s">
        <v>38</v>
      </c>
      <c r="H127" s="184">
        <v>10000000</v>
      </c>
      <c r="I127" s="183">
        <v>1</v>
      </c>
      <c r="J127" s="182" t="s">
        <v>38</v>
      </c>
      <c r="K127" s="184">
        <v>0</v>
      </c>
      <c r="L127" s="196">
        <f t="shared" si="35"/>
        <v>0</v>
      </c>
      <c r="M127" s="184">
        <v>0</v>
      </c>
      <c r="N127" s="184">
        <v>0</v>
      </c>
      <c r="O127" s="184">
        <v>10000000</v>
      </c>
      <c r="P127" s="197">
        <v>0</v>
      </c>
    </row>
    <row r="128" spans="1:16" s="148" customFormat="1">
      <c r="A128" s="186" t="s">
        <v>131</v>
      </c>
      <c r="B128" s="186" t="s">
        <v>74</v>
      </c>
      <c r="C128" s="187" t="s">
        <v>48</v>
      </c>
      <c r="D128" s="188" t="s">
        <v>245</v>
      </c>
      <c r="E128" s="182"/>
      <c r="F128" s="189"/>
      <c r="G128" s="188"/>
      <c r="H128" s="190">
        <f>H129</f>
        <v>5000000</v>
      </c>
      <c r="I128" s="188"/>
      <c r="J128" s="188"/>
      <c r="K128" s="190">
        <f t="shared" si="38"/>
        <v>0</v>
      </c>
      <c r="L128" s="198">
        <f t="shared" si="35"/>
        <v>0</v>
      </c>
      <c r="M128" s="190">
        <f>M129</f>
        <v>0</v>
      </c>
      <c r="N128" s="190">
        <f t="shared" ref="N128:P128" si="42">N129</f>
        <v>0</v>
      </c>
      <c r="O128" s="190">
        <f t="shared" si="42"/>
        <v>5000000</v>
      </c>
      <c r="P128" s="190">
        <f t="shared" si="42"/>
        <v>0</v>
      </c>
    </row>
    <row r="129" spans="1:16" s="148" customFormat="1" ht="30">
      <c r="A129" s="180" t="s">
        <v>131</v>
      </c>
      <c r="B129" s="180" t="s">
        <v>74</v>
      </c>
      <c r="C129" s="181" t="s">
        <v>51</v>
      </c>
      <c r="D129" s="182" t="s">
        <v>246</v>
      </c>
      <c r="E129" s="182" t="s">
        <v>247</v>
      </c>
      <c r="F129" s="183">
        <v>1</v>
      </c>
      <c r="G129" s="182" t="s">
        <v>38</v>
      </c>
      <c r="H129" s="184">
        <v>5000000</v>
      </c>
      <c r="I129" s="183">
        <v>1</v>
      </c>
      <c r="J129" s="182" t="s">
        <v>38</v>
      </c>
      <c r="K129" s="184">
        <v>0</v>
      </c>
      <c r="L129" s="196">
        <f t="shared" si="35"/>
        <v>0</v>
      </c>
      <c r="M129" s="184">
        <v>0</v>
      </c>
      <c r="N129" s="184">
        <v>0</v>
      </c>
      <c r="O129" s="184">
        <v>5000000</v>
      </c>
      <c r="P129" s="197">
        <v>0</v>
      </c>
    </row>
    <row r="130" spans="1:16" s="148" customFormat="1">
      <c r="A130" s="186" t="s">
        <v>131</v>
      </c>
      <c r="B130" s="186" t="s">
        <v>91</v>
      </c>
      <c r="C130" s="187" t="s">
        <v>48</v>
      </c>
      <c r="D130" s="188" t="s">
        <v>248</v>
      </c>
      <c r="E130" s="182"/>
      <c r="F130" s="189"/>
      <c r="G130" s="188"/>
      <c r="H130" s="190">
        <f>H131</f>
        <v>5000000</v>
      </c>
      <c r="I130" s="188"/>
      <c r="J130" s="188"/>
      <c r="K130" s="190">
        <f>K131</f>
        <v>0</v>
      </c>
      <c r="L130" s="198">
        <f t="shared" si="35"/>
        <v>0</v>
      </c>
      <c r="M130" s="190">
        <f>M131</f>
        <v>0</v>
      </c>
      <c r="N130" s="190">
        <f t="shared" ref="N130:P130" si="43">N131</f>
        <v>0</v>
      </c>
      <c r="O130" s="190">
        <f t="shared" si="43"/>
        <v>5000000</v>
      </c>
      <c r="P130" s="190">
        <f t="shared" si="43"/>
        <v>0</v>
      </c>
    </row>
    <row r="131" spans="1:16" s="148" customFormat="1" ht="30">
      <c r="A131" s="180" t="s">
        <v>131</v>
      </c>
      <c r="B131" s="180" t="s">
        <v>91</v>
      </c>
      <c r="C131" s="181" t="s">
        <v>51</v>
      </c>
      <c r="D131" s="182" t="s">
        <v>249</v>
      </c>
      <c r="E131" s="182" t="s">
        <v>250</v>
      </c>
      <c r="F131" s="183">
        <v>1</v>
      </c>
      <c r="G131" s="182" t="s">
        <v>38</v>
      </c>
      <c r="H131" s="184">
        <v>5000000</v>
      </c>
      <c r="I131" s="183">
        <v>1</v>
      </c>
      <c r="J131" s="182" t="s">
        <v>38</v>
      </c>
      <c r="K131" s="184">
        <v>0</v>
      </c>
      <c r="L131" s="196">
        <f t="shared" si="35"/>
        <v>0</v>
      </c>
      <c r="M131" s="184">
        <v>0</v>
      </c>
      <c r="N131" s="184">
        <v>0</v>
      </c>
      <c r="O131" s="184">
        <v>5000000</v>
      </c>
      <c r="P131" s="197">
        <v>0</v>
      </c>
    </row>
    <row r="132" spans="1:16" s="148" customFormat="1">
      <c r="A132" s="186"/>
      <c r="B132" s="186"/>
      <c r="C132" s="187"/>
      <c r="D132" s="188" t="s">
        <v>251</v>
      </c>
      <c r="E132" s="188" t="s">
        <v>48</v>
      </c>
      <c r="F132" s="189"/>
      <c r="G132" s="188"/>
      <c r="H132" s="190">
        <f>H34+H68+H95+H113+H125</f>
        <v>2375728861</v>
      </c>
      <c r="I132" s="188"/>
      <c r="J132" s="188"/>
      <c r="K132" s="190">
        <f>K34+K68+K95+K113+K125</f>
        <v>2065287469</v>
      </c>
      <c r="L132" s="188"/>
      <c r="M132" s="190">
        <f>M34+M68+M95+M113+M125</f>
        <v>1130174200</v>
      </c>
      <c r="N132" s="190">
        <f t="shared" ref="N132:O132" si="44">N34+N68+N95+N113+N125</f>
        <v>652871908</v>
      </c>
      <c r="O132" s="190">
        <f t="shared" si="44"/>
        <v>592682753</v>
      </c>
      <c r="P132" s="199">
        <f>SUM(P35:P131)</f>
        <v>0</v>
      </c>
    </row>
    <row r="133" spans="1:16" s="148" customFormat="1">
      <c r="A133" s="186"/>
      <c r="B133" s="186"/>
      <c r="C133" s="187"/>
      <c r="D133" s="188" t="s">
        <v>252</v>
      </c>
      <c r="E133" s="188" t="s">
        <v>48</v>
      </c>
      <c r="F133" s="189"/>
      <c r="G133" s="188"/>
      <c r="H133" s="190">
        <f>H32-H132</f>
        <v>-548106611</v>
      </c>
      <c r="I133" s="188"/>
      <c r="J133" s="188"/>
      <c r="K133" s="190">
        <f>K32-K132</f>
        <v>2728060</v>
      </c>
      <c r="L133" s="188"/>
      <c r="M133" s="190">
        <f>M32-M132</f>
        <v>-76062450</v>
      </c>
      <c r="N133" s="190">
        <f>N32-N132</f>
        <v>-59643008</v>
      </c>
      <c r="O133" s="190">
        <f>O32-O132</f>
        <v>-172007874</v>
      </c>
      <c r="P133" s="199">
        <f>P32-P132</f>
        <v>0</v>
      </c>
    </row>
    <row r="134" spans="1:16" s="148" customFormat="1">
      <c r="A134" s="180"/>
      <c r="B134" s="180"/>
      <c r="C134" s="181"/>
      <c r="D134" s="182"/>
      <c r="E134" s="182" t="s">
        <v>48</v>
      </c>
      <c r="F134" s="183"/>
      <c r="G134" s="182"/>
      <c r="H134" s="184"/>
      <c r="I134" s="182"/>
      <c r="J134" s="182"/>
      <c r="K134" s="184"/>
      <c r="L134" s="182"/>
      <c r="M134" s="184"/>
      <c r="N134" s="184"/>
      <c r="O134" s="184"/>
      <c r="P134" s="197"/>
    </row>
    <row r="135" spans="1:16" s="148" customFormat="1">
      <c r="A135" s="186" t="s">
        <v>179</v>
      </c>
      <c r="B135" s="186"/>
      <c r="C135" s="187"/>
      <c r="D135" s="188" t="s">
        <v>253</v>
      </c>
      <c r="E135" s="188"/>
      <c r="F135" s="189"/>
      <c r="G135" s="188"/>
      <c r="H135" s="190"/>
      <c r="I135" s="188"/>
      <c r="J135" s="188"/>
      <c r="K135" s="190"/>
      <c r="L135" s="188"/>
      <c r="M135" s="190"/>
      <c r="N135" s="190"/>
      <c r="O135" s="190"/>
      <c r="P135" s="199"/>
    </row>
    <row r="136" spans="1:16" s="148" customFormat="1">
      <c r="A136" s="186" t="s">
        <v>179</v>
      </c>
      <c r="B136" s="186" t="s">
        <v>47</v>
      </c>
      <c r="C136" s="187" t="s">
        <v>48</v>
      </c>
      <c r="D136" s="188" t="s">
        <v>254</v>
      </c>
      <c r="E136" s="188"/>
      <c r="F136" s="189"/>
      <c r="G136" s="188"/>
      <c r="H136" s="190">
        <f>H137</f>
        <v>548106611</v>
      </c>
      <c r="I136" s="188"/>
      <c r="J136" s="188"/>
      <c r="K136" s="190">
        <f>K137</f>
        <v>548106611</v>
      </c>
      <c r="L136" s="198">
        <f>K136/H136</f>
        <v>1</v>
      </c>
      <c r="M136" s="190">
        <v>0</v>
      </c>
      <c r="N136" s="190">
        <v>0</v>
      </c>
      <c r="O136" s="190">
        <v>0</v>
      </c>
      <c r="P136" s="199">
        <v>0</v>
      </c>
    </row>
    <row r="137" spans="1:16" s="148" customFormat="1">
      <c r="A137" s="180" t="s">
        <v>179</v>
      </c>
      <c r="B137" s="180" t="s">
        <v>47</v>
      </c>
      <c r="C137" s="181" t="s">
        <v>47</v>
      </c>
      <c r="D137" s="182" t="s">
        <v>255</v>
      </c>
      <c r="E137" s="182"/>
      <c r="F137" s="183">
        <v>1</v>
      </c>
      <c r="G137" s="182" t="s">
        <v>38</v>
      </c>
      <c r="H137" s="184">
        <v>548106611</v>
      </c>
      <c r="I137" s="183">
        <v>1</v>
      </c>
      <c r="J137" s="182" t="s">
        <v>38</v>
      </c>
      <c r="K137" s="184">
        <v>548106611</v>
      </c>
      <c r="L137" s="196">
        <f t="shared" ref="L137" si="45">K137/H137</f>
        <v>1</v>
      </c>
      <c r="M137" s="184"/>
      <c r="N137" s="184"/>
      <c r="O137" s="184"/>
      <c r="P137" s="197">
        <v>0</v>
      </c>
    </row>
    <row r="138" spans="1:16" s="148" customFormat="1">
      <c r="A138" s="186" t="s">
        <v>179</v>
      </c>
      <c r="B138" s="186" t="s">
        <v>74</v>
      </c>
      <c r="C138" s="187"/>
      <c r="D138" s="188" t="s">
        <v>256</v>
      </c>
      <c r="E138" s="188"/>
      <c r="F138" s="189"/>
      <c r="G138" s="188"/>
      <c r="H138" s="190">
        <v>0</v>
      </c>
      <c r="I138" s="188"/>
      <c r="J138" s="188"/>
      <c r="K138" s="190">
        <v>0</v>
      </c>
      <c r="L138" s="199">
        <v>0</v>
      </c>
      <c r="M138" s="190">
        <v>0</v>
      </c>
      <c r="N138" s="190">
        <v>0</v>
      </c>
      <c r="O138" s="190">
        <v>0</v>
      </c>
      <c r="P138" s="199">
        <v>0</v>
      </c>
    </row>
    <row r="139" spans="1:16" s="148" customFormat="1">
      <c r="A139" s="180" t="s">
        <v>179</v>
      </c>
      <c r="B139" s="180" t="s">
        <v>74</v>
      </c>
      <c r="C139" s="181" t="s">
        <v>47</v>
      </c>
      <c r="D139" s="182" t="s">
        <v>257</v>
      </c>
      <c r="E139" s="182"/>
      <c r="F139" s="183"/>
      <c r="G139" s="182"/>
      <c r="H139" s="184">
        <v>0</v>
      </c>
      <c r="I139" s="182"/>
      <c r="J139" s="182"/>
      <c r="K139" s="184">
        <v>0</v>
      </c>
      <c r="L139" s="197">
        <v>0</v>
      </c>
      <c r="M139" s="184">
        <v>0</v>
      </c>
      <c r="N139" s="184">
        <v>0</v>
      </c>
      <c r="O139" s="184">
        <v>0</v>
      </c>
      <c r="P139" s="197">
        <v>0</v>
      </c>
    </row>
    <row r="140" spans="1:16" s="148" customFormat="1">
      <c r="A140" s="180"/>
      <c r="B140" s="180"/>
      <c r="C140" s="181"/>
      <c r="D140" s="182"/>
      <c r="E140" s="182"/>
      <c r="F140" s="183"/>
      <c r="G140" s="182"/>
      <c r="H140" s="184"/>
      <c r="I140" s="182"/>
      <c r="J140" s="182"/>
      <c r="K140" s="184"/>
      <c r="L140" s="182"/>
      <c r="M140" s="184"/>
      <c r="N140" s="184"/>
      <c r="O140" s="184"/>
      <c r="P140" s="197"/>
    </row>
    <row r="141" spans="1:16" s="148" customFormat="1">
      <c r="A141" s="186"/>
      <c r="B141" s="186"/>
      <c r="C141" s="187"/>
      <c r="D141" s="188" t="s">
        <v>258</v>
      </c>
      <c r="E141" s="188"/>
      <c r="F141" s="189"/>
      <c r="G141" s="188"/>
      <c r="H141" s="190">
        <f>H136-H138</f>
        <v>548106611</v>
      </c>
      <c r="I141" s="188"/>
      <c r="J141" s="188"/>
      <c r="K141" s="190">
        <f>K136-K138</f>
        <v>548106611</v>
      </c>
      <c r="L141" s="198">
        <f>K141/H141</f>
        <v>1</v>
      </c>
      <c r="M141" s="190">
        <f>M137-M138</f>
        <v>0</v>
      </c>
      <c r="N141" s="190">
        <f t="shared" ref="N141:P141" si="46">N137-N138</f>
        <v>0</v>
      </c>
      <c r="O141" s="190">
        <f t="shared" si="46"/>
        <v>0</v>
      </c>
      <c r="P141" s="199">
        <f t="shared" si="46"/>
        <v>0</v>
      </c>
    </row>
    <row r="142" spans="1:16" s="148" customFormat="1">
      <c r="A142" s="180"/>
      <c r="B142" s="180"/>
      <c r="C142" s="181"/>
      <c r="D142" s="182"/>
      <c r="E142" s="182"/>
      <c r="F142" s="183"/>
      <c r="G142" s="182"/>
      <c r="H142" s="184">
        <f>H133+H137</f>
        <v>0</v>
      </c>
      <c r="I142" s="197"/>
      <c r="J142" s="197"/>
      <c r="K142" s="184">
        <f>K133+K137</f>
        <v>550834671</v>
      </c>
      <c r="L142" s="197"/>
      <c r="M142" s="184"/>
      <c r="N142" s="184"/>
      <c r="O142" s="184"/>
      <c r="P142" s="197">
        <f>P133+P137</f>
        <v>0</v>
      </c>
    </row>
    <row r="143" spans="1:16">
      <c r="A143" s="154"/>
      <c r="B143" s="154"/>
      <c r="C143" s="154"/>
      <c r="D143" s="154"/>
      <c r="E143" s="154"/>
      <c r="F143" s="206"/>
      <c r="G143" s="155"/>
      <c r="H143" s="156"/>
      <c r="I143" s="154"/>
      <c r="J143" s="155"/>
      <c r="K143" s="156"/>
      <c r="L143" s="154"/>
      <c r="M143" s="156"/>
      <c r="N143" s="156"/>
      <c r="O143" s="156"/>
      <c r="P143" s="207"/>
    </row>
    <row r="144" spans="1:16">
      <c r="A144" s="154"/>
      <c r="B144" s="154"/>
      <c r="C144" s="154"/>
      <c r="D144" s="154"/>
      <c r="E144" s="154"/>
      <c r="F144" s="206"/>
      <c r="G144" s="155"/>
      <c r="H144" s="156"/>
      <c r="I144" s="154"/>
      <c r="J144" s="155"/>
      <c r="K144" s="156"/>
      <c r="L144" s="154"/>
      <c r="M144" s="156"/>
      <c r="N144" s="156"/>
      <c r="O144" s="156"/>
      <c r="P144" s="154"/>
    </row>
    <row r="145" spans="1:16" ht="15.75">
      <c r="A145" s="154"/>
      <c r="B145" s="154"/>
      <c r="C145" s="154"/>
      <c r="D145" s="154"/>
      <c r="E145" s="154"/>
      <c r="F145" s="154"/>
      <c r="G145" s="155"/>
      <c r="H145" s="156"/>
      <c r="I145" s="154"/>
      <c r="J145" s="155"/>
      <c r="K145" s="156"/>
      <c r="L145" s="154"/>
      <c r="M145" s="156"/>
      <c r="N145" s="156"/>
      <c r="O145" s="218" t="s">
        <v>259</v>
      </c>
      <c r="P145" s="219"/>
    </row>
    <row r="146" spans="1:16" ht="15.75">
      <c r="A146" s="154"/>
      <c r="B146" s="154"/>
      <c r="C146" s="154"/>
      <c r="D146" s="154"/>
      <c r="E146" s="154"/>
      <c r="F146" s="154"/>
      <c r="G146" s="155"/>
      <c r="H146" s="156"/>
      <c r="I146" s="154"/>
      <c r="J146" s="155"/>
      <c r="K146" s="156"/>
      <c r="L146" s="154"/>
      <c r="M146" s="156"/>
      <c r="N146" s="156"/>
      <c r="O146" s="219" t="s">
        <v>260</v>
      </c>
      <c r="P146" s="219"/>
    </row>
    <row r="147" spans="1:16" ht="15.75">
      <c r="A147" s="154"/>
      <c r="B147" s="154"/>
      <c r="C147" s="154"/>
      <c r="D147" s="154"/>
      <c r="E147" s="154"/>
      <c r="F147" s="154"/>
      <c r="G147" s="155"/>
      <c r="H147" s="156"/>
      <c r="I147" s="154"/>
      <c r="J147" s="155"/>
      <c r="K147" s="156"/>
      <c r="L147" s="154"/>
      <c r="M147" s="156"/>
      <c r="N147" s="156"/>
      <c r="O147" s="208"/>
      <c r="P147" s="209"/>
    </row>
    <row r="148" spans="1:16" ht="15.75">
      <c r="A148" s="154"/>
      <c r="B148" s="154"/>
      <c r="C148" s="154"/>
      <c r="D148" s="154"/>
      <c r="E148" s="154"/>
      <c r="F148" s="154"/>
      <c r="G148" s="155"/>
      <c r="H148" s="156"/>
      <c r="I148" s="154"/>
      <c r="J148" s="155"/>
      <c r="K148" s="156"/>
      <c r="L148" s="154"/>
      <c r="M148" s="156"/>
      <c r="N148" s="156"/>
      <c r="O148" s="208"/>
      <c r="P148" s="209"/>
    </row>
    <row r="149" spans="1:16" ht="15.75">
      <c r="A149" s="154"/>
      <c r="B149" s="154"/>
      <c r="C149" s="154"/>
      <c r="D149" s="154"/>
      <c r="E149" s="154"/>
      <c r="F149" s="154"/>
      <c r="G149" s="155"/>
      <c r="H149" s="156"/>
      <c r="I149" s="154"/>
      <c r="J149" s="155"/>
      <c r="K149" s="156"/>
      <c r="L149" s="154"/>
      <c r="M149" s="156"/>
      <c r="N149" s="156"/>
      <c r="O149" s="219"/>
      <c r="P149" s="219"/>
    </row>
    <row r="150" spans="1:16" ht="15.75">
      <c r="A150" s="154"/>
      <c r="B150" s="154"/>
      <c r="C150" s="154"/>
      <c r="D150" s="154"/>
      <c r="E150" s="154"/>
      <c r="F150" s="154"/>
      <c r="G150" s="155"/>
      <c r="H150" s="156"/>
      <c r="I150" s="154"/>
      <c r="J150" s="155"/>
      <c r="K150" s="156"/>
      <c r="L150" s="154"/>
      <c r="M150" s="156"/>
      <c r="N150" s="156"/>
      <c r="O150" s="208"/>
      <c r="P150" s="209"/>
    </row>
    <row r="151" spans="1:16" ht="15.75">
      <c r="A151" s="154"/>
      <c r="B151" s="154"/>
      <c r="C151" s="154"/>
      <c r="D151" s="154"/>
      <c r="E151" s="154"/>
      <c r="F151" s="154"/>
      <c r="G151" s="155"/>
      <c r="H151" s="156"/>
      <c r="I151" s="154"/>
      <c r="J151" s="155"/>
      <c r="K151" s="156"/>
      <c r="L151" s="154"/>
      <c r="M151" s="156"/>
      <c r="N151" s="156"/>
      <c r="O151" s="218" t="s">
        <v>261</v>
      </c>
      <c r="P151" s="219"/>
    </row>
  </sheetData>
  <mergeCells count="19">
    <mergeCell ref="A10:P10"/>
    <mergeCell ref="A11:P11"/>
    <mergeCell ref="A12:P12"/>
    <mergeCell ref="A14:C14"/>
    <mergeCell ref="A15:C15"/>
    <mergeCell ref="A16:C16"/>
    <mergeCell ref="A17:C17"/>
    <mergeCell ref="F18:L18"/>
    <mergeCell ref="M18:P18"/>
    <mergeCell ref="F19:H19"/>
    <mergeCell ref="I19:L19"/>
    <mergeCell ref="D18:D20"/>
    <mergeCell ref="E18:E20"/>
    <mergeCell ref="A18:C20"/>
    <mergeCell ref="A21:C21"/>
    <mergeCell ref="O145:P145"/>
    <mergeCell ref="O146:P146"/>
    <mergeCell ref="O149:P149"/>
    <mergeCell ref="O151:P151"/>
  </mergeCells>
  <pageMargins left="0.7" right="0.7" top="0.75" bottom="0.75" header="0.3" footer="0.3"/>
  <pageSetup paperSize="5" scale="75" orientation="landscape" horizontalDpi="360" verticalDpi="360"/>
  <rowBreaks count="2" manualBreakCount="2">
    <brk id="37" max="16" man="1"/>
    <brk id="1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zoomScale="140" zoomScaleNormal="140" workbookViewId="0">
      <selection activeCell="C26" sqref="C26"/>
    </sheetView>
  </sheetViews>
  <sheetFormatPr defaultColWidth="9" defaultRowHeight="15"/>
  <cols>
    <col min="2" max="2" width="3.5703125" customWidth="1"/>
    <col min="3" max="3" width="43.140625" customWidth="1"/>
    <col min="4" max="4" width="13.42578125" customWidth="1"/>
    <col min="5" max="7" width="19.42578125" style="122" customWidth="1"/>
  </cols>
  <sheetData>
    <row r="1" spans="1:7" ht="15.75" customHeight="1">
      <c r="A1" s="238" t="s">
        <v>262</v>
      </c>
      <c r="B1" s="238"/>
      <c r="C1" s="238"/>
      <c r="D1" s="238"/>
      <c r="E1" s="239"/>
      <c r="F1" s="239"/>
      <c r="G1" s="239"/>
    </row>
    <row r="2" spans="1:7" ht="15.75" customHeight="1">
      <c r="A2" s="240" t="s">
        <v>263</v>
      </c>
      <c r="B2" s="240"/>
      <c r="C2" s="240"/>
      <c r="D2" s="240"/>
      <c r="E2" s="241"/>
      <c r="F2" s="241"/>
      <c r="G2" s="241"/>
    </row>
    <row r="3" spans="1:7" ht="15.75" customHeight="1">
      <c r="A3" s="240" t="s">
        <v>264</v>
      </c>
      <c r="B3" s="240"/>
      <c r="C3" s="240"/>
      <c r="D3" s="240"/>
      <c r="E3" s="241"/>
      <c r="F3" s="241"/>
      <c r="G3" s="241"/>
    </row>
    <row r="4" spans="1:7" ht="15.75" customHeight="1">
      <c r="A4" s="240" t="s">
        <v>265</v>
      </c>
      <c r="B4" s="240"/>
      <c r="C4" s="240"/>
      <c r="D4" s="240"/>
      <c r="E4" s="241"/>
      <c r="F4" s="241"/>
      <c r="G4" s="241"/>
    </row>
    <row r="5" spans="1:7" ht="15.75" customHeight="1">
      <c r="A5" s="242" t="s">
        <v>7</v>
      </c>
      <c r="B5" s="242"/>
      <c r="C5" s="242"/>
      <c r="D5" s="242"/>
      <c r="E5" s="243"/>
      <c r="F5" s="243"/>
      <c r="G5" s="243"/>
    </row>
    <row r="6" spans="1:7">
      <c r="A6" s="123"/>
      <c r="B6" s="124"/>
      <c r="C6" s="124"/>
      <c r="D6" s="124"/>
      <c r="E6" s="125"/>
      <c r="F6" s="125"/>
      <c r="G6" s="126"/>
    </row>
    <row r="7" spans="1:7">
      <c r="A7" s="123"/>
      <c r="B7" s="124"/>
      <c r="C7" s="124"/>
      <c r="D7" s="127" t="s">
        <v>266</v>
      </c>
      <c r="E7" s="128" t="s">
        <v>267</v>
      </c>
      <c r="F7" s="128" t="s">
        <v>268</v>
      </c>
      <c r="G7" s="129" t="s">
        <v>269</v>
      </c>
    </row>
    <row r="8" spans="1:7">
      <c r="A8" s="123" t="s">
        <v>36</v>
      </c>
      <c r="B8" s="124"/>
      <c r="C8" s="124"/>
      <c r="D8" s="124"/>
      <c r="E8" s="125"/>
      <c r="F8" s="125"/>
      <c r="G8" s="130"/>
    </row>
    <row r="9" spans="1:7">
      <c r="A9" s="123"/>
      <c r="B9" s="124" t="s">
        <v>37</v>
      </c>
      <c r="C9" s="124"/>
      <c r="D9" s="127" t="s">
        <v>270</v>
      </c>
      <c r="E9" s="131">
        <v>95200000</v>
      </c>
      <c r="F9" s="131">
        <v>92815000</v>
      </c>
      <c r="G9" s="132">
        <f>E9-F9</f>
        <v>2385000</v>
      </c>
    </row>
    <row r="10" spans="1:7">
      <c r="A10" s="123"/>
      <c r="B10" s="124" t="s">
        <v>39</v>
      </c>
      <c r="C10" s="124"/>
      <c r="D10" s="127"/>
      <c r="E10" s="131"/>
      <c r="F10" s="131"/>
      <c r="G10" s="132"/>
    </row>
    <row r="11" spans="1:7">
      <c r="A11" s="123"/>
      <c r="B11" s="124"/>
      <c r="C11" s="124" t="s">
        <v>40</v>
      </c>
      <c r="D11" s="127" t="s">
        <v>271</v>
      </c>
      <c r="E11" s="131">
        <v>1054111750</v>
      </c>
      <c r="F11" s="131">
        <v>1054111750</v>
      </c>
      <c r="G11" s="132">
        <f>F11-E11</f>
        <v>0</v>
      </c>
    </row>
    <row r="12" spans="1:7" s="1" customFormat="1">
      <c r="A12" s="133"/>
      <c r="B12" s="134"/>
      <c r="C12" s="134" t="s">
        <v>272</v>
      </c>
      <c r="D12" s="76" t="s">
        <v>273</v>
      </c>
      <c r="E12" s="135">
        <v>83081600</v>
      </c>
      <c r="F12" s="135">
        <v>301573650</v>
      </c>
      <c r="G12" s="136">
        <f>F12-E12</f>
        <v>218492050</v>
      </c>
    </row>
    <row r="13" spans="1:7">
      <c r="A13" s="123"/>
      <c r="B13" s="124"/>
      <c r="C13" s="124" t="s">
        <v>42</v>
      </c>
      <c r="D13" s="127" t="s">
        <v>274</v>
      </c>
      <c r="E13" s="131">
        <v>593228900</v>
      </c>
      <c r="F13" s="131">
        <v>593228900</v>
      </c>
      <c r="G13" s="132" t="s">
        <v>275</v>
      </c>
    </row>
    <row r="14" spans="1:7">
      <c r="A14" s="123"/>
      <c r="B14" s="124"/>
      <c r="C14" s="124" t="s">
        <v>276</v>
      </c>
      <c r="D14" s="127" t="s">
        <v>277</v>
      </c>
      <c r="E14" s="131">
        <v>0</v>
      </c>
      <c r="F14" s="131">
        <v>0</v>
      </c>
      <c r="G14" s="132" t="s">
        <v>275</v>
      </c>
    </row>
    <row r="15" spans="1:7">
      <c r="A15" s="123"/>
      <c r="B15" s="124"/>
      <c r="C15" s="124" t="s">
        <v>278</v>
      </c>
      <c r="D15" s="127" t="s">
        <v>279</v>
      </c>
      <c r="E15" s="131">
        <v>0</v>
      </c>
      <c r="F15" s="131">
        <v>0</v>
      </c>
      <c r="G15" s="132" t="s">
        <v>275</v>
      </c>
    </row>
    <row r="16" spans="1:7">
      <c r="A16" s="123"/>
      <c r="B16" s="124" t="s">
        <v>280</v>
      </c>
      <c r="C16" s="124"/>
      <c r="D16" s="127" t="s">
        <v>281</v>
      </c>
      <c r="E16" s="137">
        <v>2000000</v>
      </c>
      <c r="F16" s="137">
        <v>26286229</v>
      </c>
      <c r="G16" s="132">
        <f>F16-E16</f>
        <v>24286229</v>
      </c>
    </row>
    <row r="17" spans="1:7">
      <c r="A17" s="123"/>
      <c r="B17" s="124"/>
      <c r="C17" s="124" t="s">
        <v>46</v>
      </c>
      <c r="D17" s="127"/>
      <c r="E17" s="137">
        <f>SUM(E9:E16)</f>
        <v>1827622250</v>
      </c>
      <c r="F17" s="137">
        <f>SUM(F9:F16)</f>
        <v>2068015529</v>
      </c>
      <c r="G17" s="137">
        <f>SUM(G9:G16)</f>
        <v>245163279</v>
      </c>
    </row>
    <row r="18" spans="1:7">
      <c r="A18" s="123" t="s">
        <v>282</v>
      </c>
      <c r="B18" s="124"/>
      <c r="C18" s="124"/>
      <c r="D18" s="127"/>
      <c r="E18" s="138"/>
      <c r="F18" s="138"/>
      <c r="G18" s="126"/>
    </row>
    <row r="19" spans="1:7" s="2" customFormat="1" ht="30" customHeight="1">
      <c r="A19" s="123"/>
      <c r="B19" s="236" t="s">
        <v>283</v>
      </c>
      <c r="C19" s="236"/>
      <c r="D19" s="127" t="s">
        <v>284</v>
      </c>
      <c r="E19" s="138">
        <v>755863408</v>
      </c>
      <c r="F19" s="213">
        <v>729730794</v>
      </c>
      <c r="G19" s="126">
        <f>E19-F19</f>
        <v>26132614</v>
      </c>
    </row>
    <row r="20" spans="1:7" s="1" customFormat="1" ht="30" customHeight="1">
      <c r="A20" s="133"/>
      <c r="B20" s="237" t="s">
        <v>285</v>
      </c>
      <c r="C20" s="237"/>
      <c r="D20" s="76" t="s">
        <v>286</v>
      </c>
      <c r="E20" s="139">
        <v>1259661425</v>
      </c>
      <c r="F20" s="214">
        <v>1139163925</v>
      </c>
      <c r="G20" s="140">
        <f>E20-F20</f>
        <v>120497500</v>
      </c>
    </row>
    <row r="21" spans="1:7" s="1" customFormat="1" ht="30" customHeight="1">
      <c r="A21" s="133"/>
      <c r="B21" s="237" t="s">
        <v>287</v>
      </c>
      <c r="C21" s="237"/>
      <c r="D21" s="76" t="s">
        <v>288</v>
      </c>
      <c r="E21" s="139">
        <v>97569100</v>
      </c>
      <c r="F21" s="214">
        <v>82068000</v>
      </c>
      <c r="G21" s="140">
        <f>E21-F21</f>
        <v>15501100</v>
      </c>
    </row>
    <row r="22" spans="1:7" s="1" customFormat="1" ht="30" customHeight="1">
      <c r="A22" s="133"/>
      <c r="B22" s="237" t="s">
        <v>289</v>
      </c>
      <c r="C22" s="237"/>
      <c r="D22" s="76" t="s">
        <v>290</v>
      </c>
      <c r="E22" s="139">
        <v>242634928</v>
      </c>
      <c r="F22" s="214">
        <v>114324750</v>
      </c>
      <c r="G22" s="140">
        <f>E22-F22</f>
        <v>128310178</v>
      </c>
    </row>
    <row r="23" spans="1:7" s="1" customFormat="1" ht="30" customHeight="1">
      <c r="A23" s="133"/>
      <c r="B23" s="237" t="s">
        <v>291</v>
      </c>
      <c r="C23" s="237"/>
      <c r="D23" s="76" t="s">
        <v>292</v>
      </c>
      <c r="E23" s="141">
        <v>20000000</v>
      </c>
      <c r="F23" s="215">
        <v>0</v>
      </c>
      <c r="G23" s="140">
        <f>E23-F23</f>
        <v>20000000</v>
      </c>
    </row>
    <row r="24" spans="1:7">
      <c r="A24" s="123"/>
      <c r="B24" s="124"/>
      <c r="C24" s="124" t="s">
        <v>251</v>
      </c>
      <c r="D24" s="127" t="s">
        <v>293</v>
      </c>
      <c r="E24" s="142">
        <f>E19+E20+E21+E22+E23</f>
        <v>2375728861</v>
      </c>
      <c r="F24" s="142">
        <f>F19+F20+F21+F22+F23</f>
        <v>2065287469</v>
      </c>
      <c r="G24" s="143">
        <f>G19+G20+G21+G22+G23</f>
        <v>310441392</v>
      </c>
    </row>
    <row r="25" spans="1:7">
      <c r="A25" s="123"/>
      <c r="B25" s="124"/>
      <c r="C25" s="124" t="s">
        <v>294</v>
      </c>
      <c r="D25" s="127" t="s">
        <v>295</v>
      </c>
      <c r="E25" s="142">
        <f>E24-E17</f>
        <v>548106611</v>
      </c>
      <c r="F25" s="142">
        <f>F24-F17</f>
        <v>-2728060</v>
      </c>
      <c r="G25" s="142">
        <f>G24-G17</f>
        <v>65278113</v>
      </c>
    </row>
    <row r="26" spans="1:7">
      <c r="A26" s="123" t="s">
        <v>253</v>
      </c>
      <c r="B26" s="124"/>
      <c r="C26" s="124"/>
      <c r="D26" s="124"/>
      <c r="E26" s="125"/>
      <c r="F26" s="125"/>
      <c r="G26" s="126"/>
    </row>
    <row r="27" spans="1:7">
      <c r="A27" s="123"/>
      <c r="B27" s="124" t="s">
        <v>254</v>
      </c>
      <c r="C27" s="124"/>
      <c r="D27" s="124"/>
      <c r="E27" s="131">
        <v>548106611</v>
      </c>
      <c r="F27" s="131">
        <v>548106611</v>
      </c>
      <c r="G27" s="132">
        <f>E27-F27</f>
        <v>0</v>
      </c>
    </row>
    <row r="28" spans="1:7">
      <c r="A28" s="123"/>
      <c r="B28" s="124" t="s">
        <v>256</v>
      </c>
      <c r="C28" s="124"/>
      <c r="D28" s="124"/>
      <c r="E28" s="137">
        <v>0</v>
      </c>
      <c r="F28" s="137">
        <v>0</v>
      </c>
      <c r="G28" s="144">
        <v>0</v>
      </c>
    </row>
    <row r="29" spans="1:7">
      <c r="A29" s="123"/>
      <c r="B29" s="124"/>
      <c r="C29" s="124" t="s">
        <v>258</v>
      </c>
      <c r="D29" s="124"/>
      <c r="E29" s="137">
        <f>E27-E28</f>
        <v>548106611</v>
      </c>
      <c r="F29" s="137">
        <f>F27-F28</f>
        <v>548106611</v>
      </c>
      <c r="G29" s="137">
        <f>G27-G28</f>
        <v>0</v>
      </c>
    </row>
    <row r="30" spans="1:7">
      <c r="A30" s="145" t="s">
        <v>296</v>
      </c>
      <c r="B30" s="146"/>
      <c r="C30" s="146"/>
      <c r="D30" s="146"/>
      <c r="E30" s="137" t="s">
        <v>297</v>
      </c>
      <c r="F30" s="137">
        <f>F29-F25</f>
        <v>550834671</v>
      </c>
      <c r="G30" s="144">
        <f>F30</f>
        <v>550834671</v>
      </c>
    </row>
    <row r="31" spans="1:7" ht="15" customHeight="1">
      <c r="A31" s="234" t="s">
        <v>298</v>
      </c>
      <c r="B31" s="234"/>
      <c r="C31" s="234"/>
      <c r="D31" s="234"/>
      <c r="E31" s="235"/>
      <c r="F31" s="235"/>
      <c r="G31" s="235"/>
    </row>
  </sheetData>
  <mergeCells count="11">
    <mergeCell ref="A1:G1"/>
    <mergeCell ref="A2:G2"/>
    <mergeCell ref="A3:G3"/>
    <mergeCell ref="A4:G4"/>
    <mergeCell ref="A5:G5"/>
    <mergeCell ref="A31:G31"/>
    <mergeCell ref="B19:C19"/>
    <mergeCell ref="B20:C20"/>
    <mergeCell ref="B21:C21"/>
    <mergeCell ref="B22:C22"/>
    <mergeCell ref="B23:C23"/>
  </mergeCells>
  <pageMargins left="0.7" right="0.7" top="0.75" bottom="0.75" header="0.3" footer="0.3"/>
  <pageSetup paperSize="9" scale="93" orientation="landscape" horizontalDpi="360" verticalDpi="36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2"/>
  <sheetViews>
    <sheetView tabSelected="1" view="pageBreakPreview" topLeftCell="A228" zoomScale="60" zoomScaleNormal="130" workbookViewId="0">
      <selection activeCell="A218" sqref="A218:G262"/>
    </sheetView>
  </sheetViews>
  <sheetFormatPr defaultColWidth="9" defaultRowHeight="15"/>
  <cols>
    <col min="1" max="1" width="4" style="81" customWidth="1"/>
    <col min="2" max="2" width="3.5703125" style="81" customWidth="1"/>
    <col min="3" max="3" width="9" style="81"/>
    <col min="4" max="4" width="27.42578125" style="81" customWidth="1"/>
    <col min="5" max="5" width="22.28515625" style="81" customWidth="1"/>
    <col min="6" max="6" width="25" style="81" customWidth="1"/>
    <col min="7" max="7" width="22.28515625" style="81" customWidth="1"/>
    <col min="8" max="8" width="24.85546875" style="81" customWidth="1"/>
    <col min="9" max="16384" width="9" style="81"/>
  </cols>
  <sheetData>
    <row r="1" spans="1:7" ht="15" customHeight="1">
      <c r="A1" s="248" t="s">
        <v>299</v>
      </c>
      <c r="B1" s="248"/>
      <c r="C1" s="248"/>
      <c r="D1" s="248"/>
      <c r="E1" s="248"/>
      <c r="F1" s="248"/>
      <c r="G1" s="248"/>
    </row>
    <row r="2" spans="1:7" ht="15" customHeight="1">
      <c r="A2" s="249" t="s">
        <v>300</v>
      </c>
      <c r="B2" s="249"/>
      <c r="C2" s="249"/>
      <c r="D2" s="249"/>
      <c r="E2" s="249"/>
      <c r="F2" s="249"/>
      <c r="G2" s="249"/>
    </row>
    <row r="3" spans="1:7" ht="15" customHeight="1">
      <c r="A3" s="249" t="s">
        <v>301</v>
      </c>
      <c r="B3" s="249"/>
      <c r="C3" s="249"/>
      <c r="D3" s="249"/>
      <c r="E3" s="249"/>
      <c r="F3" s="249"/>
      <c r="G3" s="249"/>
    </row>
    <row r="4" spans="1:7" ht="15" customHeight="1">
      <c r="A4" s="250" t="s">
        <v>302</v>
      </c>
      <c r="B4" s="250"/>
      <c r="C4" s="250"/>
      <c r="D4" s="250"/>
      <c r="E4" s="250"/>
      <c r="F4" s="250"/>
      <c r="G4" s="250"/>
    </row>
    <row r="5" spans="1:7">
      <c r="A5" s="82" t="s">
        <v>303</v>
      </c>
      <c r="B5" s="82" t="s">
        <v>304</v>
      </c>
      <c r="C5" s="82"/>
      <c r="D5" s="82"/>
      <c r="E5" s="82"/>
      <c r="F5" s="82"/>
      <c r="G5" s="83"/>
    </row>
    <row r="6" spans="1:7" ht="20.100000000000001" customHeight="1">
      <c r="A6" s="82"/>
      <c r="B6" s="246" t="s">
        <v>305</v>
      </c>
      <c r="C6" s="246"/>
      <c r="D6" s="246"/>
      <c r="E6" s="246"/>
      <c r="F6" s="246"/>
      <c r="G6" s="246"/>
    </row>
    <row r="7" spans="1:7" ht="26.25" customHeight="1">
      <c r="A7" s="82"/>
      <c r="B7" s="246"/>
      <c r="C7" s="246"/>
      <c r="D7" s="246"/>
      <c r="E7" s="246"/>
      <c r="F7" s="246"/>
      <c r="G7" s="246"/>
    </row>
    <row r="8" spans="1:7">
      <c r="A8" s="82"/>
      <c r="B8" s="82">
        <v>1</v>
      </c>
      <c r="C8" s="82" t="s">
        <v>306</v>
      </c>
      <c r="D8" s="82"/>
      <c r="E8" s="82"/>
      <c r="F8" s="82"/>
      <c r="G8" s="83"/>
    </row>
    <row r="9" spans="1:7">
      <c r="A9" s="82"/>
      <c r="B9" s="82">
        <v>2</v>
      </c>
      <c r="C9" s="82" t="s">
        <v>307</v>
      </c>
      <c r="D9" s="82"/>
      <c r="E9" s="82"/>
      <c r="F9" s="82"/>
      <c r="G9" s="83"/>
    </row>
    <row r="10" spans="1:7">
      <c r="A10" s="82"/>
      <c r="B10" s="82">
        <v>3</v>
      </c>
      <c r="C10" s="82" t="s">
        <v>308</v>
      </c>
      <c r="D10" s="82"/>
      <c r="E10" s="82"/>
      <c r="F10" s="82"/>
      <c r="G10" s="83"/>
    </row>
    <row r="11" spans="1:7">
      <c r="A11" s="82"/>
      <c r="B11" s="82"/>
      <c r="C11" s="82"/>
      <c r="D11" s="82"/>
      <c r="E11" s="82"/>
      <c r="F11" s="82"/>
      <c r="G11" s="83"/>
    </row>
    <row r="12" spans="1:7">
      <c r="A12" s="82" t="s">
        <v>309</v>
      </c>
      <c r="B12" s="82" t="s">
        <v>310</v>
      </c>
      <c r="C12" s="82"/>
      <c r="D12" s="82"/>
      <c r="E12" s="82"/>
      <c r="F12" s="82"/>
      <c r="G12" s="83"/>
    </row>
    <row r="13" spans="1:7" ht="30.95" customHeight="1">
      <c r="A13" s="82"/>
      <c r="B13" s="246" t="s">
        <v>311</v>
      </c>
      <c r="C13" s="246"/>
      <c r="D13" s="246"/>
      <c r="E13" s="246"/>
      <c r="F13" s="246"/>
      <c r="G13" s="246"/>
    </row>
    <row r="14" spans="1:7">
      <c r="A14" s="82"/>
      <c r="B14" s="84"/>
      <c r="C14" s="84"/>
      <c r="D14" s="84"/>
      <c r="E14" s="84"/>
      <c r="F14" s="84"/>
      <c r="G14" s="84"/>
    </row>
    <row r="15" spans="1:7">
      <c r="A15" s="82" t="s">
        <v>312</v>
      </c>
      <c r="B15" s="82"/>
      <c r="C15" s="82"/>
      <c r="D15" s="82"/>
      <c r="E15" s="82"/>
      <c r="F15" s="82"/>
      <c r="G15" s="83"/>
    </row>
    <row r="16" spans="1:7">
      <c r="A16" s="82"/>
      <c r="B16" s="82">
        <v>1</v>
      </c>
      <c r="C16" s="82" t="s">
        <v>313</v>
      </c>
      <c r="D16" s="82"/>
      <c r="E16" s="82"/>
      <c r="F16" s="82"/>
      <c r="G16" s="83"/>
    </row>
    <row r="17" spans="1:7">
      <c r="A17" s="82"/>
      <c r="B17" s="82"/>
      <c r="C17" s="82" t="s">
        <v>314</v>
      </c>
      <c r="D17" s="82"/>
      <c r="E17" s="82"/>
      <c r="F17" s="85"/>
      <c r="G17" s="86">
        <v>550834671</v>
      </c>
    </row>
    <row r="18" spans="1:7">
      <c r="A18" s="82"/>
      <c r="B18" s="82"/>
      <c r="C18" s="82" t="s">
        <v>315</v>
      </c>
      <c r="D18" s="82"/>
      <c r="E18" s="82"/>
      <c r="F18" s="85"/>
      <c r="G18" s="87"/>
    </row>
    <row r="19" spans="1:7">
      <c r="A19" s="82"/>
      <c r="B19" s="82"/>
      <c r="C19" s="82" t="s">
        <v>316</v>
      </c>
      <c r="D19" s="82"/>
      <c r="E19" s="82"/>
      <c r="F19" s="88">
        <v>0</v>
      </c>
      <c r="G19" s="87"/>
    </row>
    <row r="20" spans="1:7">
      <c r="A20" s="82"/>
      <c r="B20" s="82"/>
      <c r="C20" s="82" t="s">
        <v>317</v>
      </c>
      <c r="D20" s="82"/>
      <c r="E20" s="82"/>
      <c r="F20" s="88">
        <v>85645446</v>
      </c>
      <c r="G20" s="87"/>
    </row>
    <row r="21" spans="1:7">
      <c r="A21" s="82"/>
      <c r="B21" s="82"/>
      <c r="C21" s="82" t="s">
        <v>318</v>
      </c>
      <c r="D21" s="82"/>
      <c r="E21" s="82"/>
      <c r="F21" s="89">
        <v>85645446</v>
      </c>
      <c r="G21" s="87"/>
    </row>
    <row r="22" spans="1:7">
      <c r="A22" s="82"/>
      <c r="B22" s="82"/>
      <c r="C22" s="82" t="s">
        <v>319</v>
      </c>
      <c r="D22" s="82"/>
      <c r="E22" s="82"/>
      <c r="F22" s="85"/>
      <c r="G22" s="90" t="s">
        <v>320</v>
      </c>
    </row>
    <row r="23" spans="1:7">
      <c r="A23" s="82"/>
      <c r="B23" s="82"/>
      <c r="C23" s="82" t="s">
        <v>321</v>
      </c>
      <c r="D23" s="82"/>
      <c r="E23" s="82"/>
      <c r="F23" s="85"/>
      <c r="G23" s="86">
        <v>550834671</v>
      </c>
    </row>
    <row r="24" spans="1:7">
      <c r="A24" s="82"/>
      <c r="B24" s="82"/>
      <c r="C24" s="82"/>
      <c r="D24" s="82"/>
      <c r="E24" s="82"/>
      <c r="F24" s="85"/>
      <c r="G24" s="87"/>
    </row>
    <row r="25" spans="1:7">
      <c r="A25" s="82"/>
      <c r="B25" s="82">
        <v>2</v>
      </c>
      <c r="C25" s="82" t="s">
        <v>37</v>
      </c>
      <c r="D25" s="82"/>
      <c r="E25" s="82"/>
      <c r="F25" s="91"/>
      <c r="G25" s="92"/>
    </row>
    <row r="26" spans="1:7">
      <c r="A26" s="82"/>
      <c r="B26" s="82"/>
      <c r="C26" s="82" t="s">
        <v>322</v>
      </c>
      <c r="D26" s="82"/>
      <c r="E26" s="82"/>
      <c r="F26" s="82"/>
      <c r="G26" s="83"/>
    </row>
    <row r="27" spans="1:7">
      <c r="A27" s="82"/>
      <c r="B27" s="82"/>
      <c r="C27" s="82"/>
      <c r="D27" s="82"/>
      <c r="E27" s="93" t="s">
        <v>267</v>
      </c>
      <c r="F27" s="93" t="s">
        <v>268</v>
      </c>
      <c r="G27" s="94" t="s">
        <v>323</v>
      </c>
    </row>
    <row r="28" spans="1:7">
      <c r="A28" s="82"/>
      <c r="B28" s="82"/>
      <c r="C28" s="82" t="s">
        <v>322</v>
      </c>
      <c r="D28" s="82"/>
      <c r="E28" s="82"/>
      <c r="F28" s="82"/>
      <c r="G28" s="83"/>
    </row>
    <row r="29" spans="1:7">
      <c r="A29" s="82"/>
      <c r="B29" s="82"/>
      <c r="C29" s="82" t="s">
        <v>324</v>
      </c>
      <c r="D29" s="82"/>
      <c r="E29" s="88">
        <v>0</v>
      </c>
      <c r="F29" s="88">
        <v>0</v>
      </c>
      <c r="G29" s="95">
        <f>E29-F29</f>
        <v>0</v>
      </c>
    </row>
    <row r="30" spans="1:7">
      <c r="A30" s="82"/>
      <c r="B30" s="82"/>
      <c r="C30" s="82" t="s">
        <v>325</v>
      </c>
      <c r="D30" s="82"/>
      <c r="E30" s="88">
        <v>5200000</v>
      </c>
      <c r="F30" s="88">
        <v>2815000</v>
      </c>
      <c r="G30" s="95">
        <f>F30-E30</f>
        <v>-2385000</v>
      </c>
    </row>
    <row r="31" spans="1:7">
      <c r="A31" s="82"/>
      <c r="B31" s="82"/>
      <c r="C31" s="82" t="s">
        <v>326</v>
      </c>
      <c r="D31" s="82"/>
      <c r="E31" s="88">
        <v>0</v>
      </c>
      <c r="F31" s="88">
        <v>0</v>
      </c>
      <c r="G31" s="95">
        <f>E31-F31</f>
        <v>0</v>
      </c>
    </row>
    <row r="32" spans="1:7">
      <c r="A32" s="82"/>
      <c r="B32" s="82"/>
      <c r="C32" s="82" t="s">
        <v>327</v>
      </c>
      <c r="D32" s="82"/>
      <c r="E32" s="89">
        <v>92000000</v>
      </c>
      <c r="F32" s="89">
        <v>102221221</v>
      </c>
      <c r="G32" s="95">
        <f>F32-E32</f>
        <v>10221221</v>
      </c>
    </row>
    <row r="33" spans="1:7">
      <c r="A33" s="82"/>
      <c r="B33" s="82"/>
      <c r="C33" s="82"/>
      <c r="D33" s="82"/>
      <c r="E33" s="89">
        <f>SUM(E29:E32)</f>
        <v>97200000</v>
      </c>
      <c r="F33" s="89">
        <f>SUM(F29:F32)</f>
        <v>105036221</v>
      </c>
      <c r="G33" s="96">
        <f>SUM(G29:G32)</f>
        <v>7836221</v>
      </c>
    </row>
    <row r="34" spans="1:7">
      <c r="A34" s="82"/>
      <c r="B34" s="82">
        <v>3</v>
      </c>
      <c r="C34" s="82" t="s">
        <v>40</v>
      </c>
      <c r="D34" s="82"/>
      <c r="E34" s="82"/>
      <c r="F34" s="82"/>
      <c r="G34" s="83"/>
    </row>
    <row r="35" spans="1:7" ht="30" customHeight="1">
      <c r="A35" s="82"/>
      <c r="B35" s="82"/>
      <c r="C35" s="246" t="s">
        <v>328</v>
      </c>
      <c r="D35" s="246"/>
      <c r="E35" s="246"/>
      <c r="F35" s="246"/>
      <c r="G35" s="246"/>
    </row>
    <row r="36" spans="1:7">
      <c r="A36" s="82"/>
      <c r="B36" s="82"/>
      <c r="C36" s="246"/>
      <c r="D36" s="246"/>
      <c r="E36" s="246"/>
      <c r="F36" s="246"/>
      <c r="G36" s="246"/>
    </row>
    <row r="37" spans="1:7">
      <c r="A37" s="82"/>
      <c r="B37" s="82"/>
      <c r="C37" s="82"/>
      <c r="D37" s="82"/>
      <c r="E37" s="93" t="s">
        <v>267</v>
      </c>
      <c r="F37" s="93" t="s">
        <v>268</v>
      </c>
      <c r="G37" s="94" t="s">
        <v>323</v>
      </c>
    </row>
    <row r="38" spans="1:7">
      <c r="A38" s="82"/>
      <c r="B38" s="82"/>
      <c r="C38" s="82" t="s">
        <v>329</v>
      </c>
      <c r="D38" s="82"/>
      <c r="E38" s="88">
        <v>210822350</v>
      </c>
      <c r="F38" s="88">
        <v>210822350</v>
      </c>
      <c r="G38" s="95">
        <f>E38-F38</f>
        <v>0</v>
      </c>
    </row>
    <row r="39" spans="1:7">
      <c r="A39" s="82"/>
      <c r="B39" s="82"/>
      <c r="C39" s="82" t="s">
        <v>330</v>
      </c>
      <c r="D39" s="82"/>
      <c r="E39" s="88">
        <v>421644700</v>
      </c>
      <c r="F39" s="88">
        <v>421644700</v>
      </c>
      <c r="G39" s="95">
        <f>E39-F39</f>
        <v>0</v>
      </c>
    </row>
    <row r="40" spans="1:7">
      <c r="A40" s="82"/>
      <c r="B40" s="82"/>
      <c r="C40" s="82" t="s">
        <v>331</v>
      </c>
      <c r="D40" s="82"/>
      <c r="E40" s="89">
        <v>421644700</v>
      </c>
      <c r="F40" s="89">
        <v>416458950</v>
      </c>
      <c r="G40" s="95">
        <f>E40-F40</f>
        <v>5185750</v>
      </c>
    </row>
    <row r="41" spans="1:7">
      <c r="A41" s="82"/>
      <c r="B41" s="82"/>
      <c r="C41" s="82"/>
      <c r="D41" s="82"/>
      <c r="E41" s="89">
        <f>SUM(E38:E40)</f>
        <v>1054111750</v>
      </c>
      <c r="F41" s="89">
        <f>SUM(F38:F40)</f>
        <v>1048926000</v>
      </c>
      <c r="G41" s="96">
        <f>SUM(G38:G40)</f>
        <v>5185750</v>
      </c>
    </row>
    <row r="42" spans="1:7">
      <c r="A42" s="82"/>
      <c r="B42" s="82"/>
      <c r="C42" s="82"/>
      <c r="D42" s="82"/>
      <c r="E42" s="85"/>
      <c r="F42" s="85"/>
      <c r="G42" s="85"/>
    </row>
    <row r="43" spans="1:7">
      <c r="A43" s="82"/>
      <c r="B43" s="82">
        <v>4</v>
      </c>
      <c r="C43" s="82" t="s">
        <v>272</v>
      </c>
      <c r="D43" s="82"/>
      <c r="E43" s="82"/>
      <c r="F43" s="82"/>
      <c r="G43" s="83"/>
    </row>
    <row r="44" spans="1:7">
      <c r="A44" s="82"/>
      <c r="B44" s="82"/>
      <c r="C44" s="82" t="s">
        <v>332</v>
      </c>
      <c r="D44" s="82"/>
      <c r="E44" s="82"/>
      <c r="F44" s="82"/>
      <c r="G44" s="83"/>
    </row>
    <row r="45" spans="1:7">
      <c r="A45" s="82"/>
      <c r="B45" s="82"/>
      <c r="C45" s="82"/>
      <c r="D45" s="82"/>
      <c r="E45" s="93" t="s">
        <v>267</v>
      </c>
      <c r="F45" s="93" t="s">
        <v>268</v>
      </c>
      <c r="G45" s="94" t="s">
        <v>323</v>
      </c>
    </row>
    <row r="46" spans="1:7">
      <c r="A46" s="82"/>
      <c r="B46" s="82"/>
      <c r="C46" s="82"/>
      <c r="D46" s="82" t="s">
        <v>329</v>
      </c>
      <c r="E46" s="88">
        <v>25790800</v>
      </c>
      <c r="F46" s="88">
        <v>25790800</v>
      </c>
      <c r="G46" s="95">
        <f>E46-F46</f>
        <v>0</v>
      </c>
    </row>
    <row r="47" spans="1:7">
      <c r="A47" s="82"/>
      <c r="B47" s="82"/>
      <c r="C47" s="82"/>
      <c r="D47" s="82" t="s">
        <v>330</v>
      </c>
      <c r="E47" s="88">
        <v>25790800</v>
      </c>
      <c r="F47" s="88">
        <v>25790800</v>
      </c>
      <c r="G47" s="95">
        <f>E47-F47</f>
        <v>0</v>
      </c>
    </row>
    <row r="48" spans="1:7">
      <c r="A48" s="82"/>
      <c r="B48" s="82"/>
      <c r="C48" s="82"/>
      <c r="D48" s="82"/>
      <c r="E48" s="96">
        <f>SUM(E46:E47)</f>
        <v>51581600</v>
      </c>
      <c r="F48" s="96">
        <f>SUM(F46:F47)</f>
        <v>51581600</v>
      </c>
      <c r="G48" s="96">
        <f>E48-F48</f>
        <v>0</v>
      </c>
    </row>
    <row r="49" spans="1:7">
      <c r="A49" s="82"/>
      <c r="B49" s="82"/>
      <c r="C49" s="82"/>
      <c r="D49" s="82"/>
      <c r="E49" s="85"/>
      <c r="F49" s="85"/>
      <c r="G49" s="85"/>
    </row>
    <row r="50" spans="1:7">
      <c r="A50" s="82"/>
      <c r="B50" s="82"/>
      <c r="C50" s="82" t="s">
        <v>333</v>
      </c>
      <c r="D50" s="82"/>
      <c r="E50" s="82"/>
      <c r="F50" s="82"/>
      <c r="G50" s="83"/>
    </row>
    <row r="51" spans="1:7">
      <c r="A51" s="82"/>
      <c r="B51" s="82"/>
      <c r="C51" s="82"/>
      <c r="D51" s="82"/>
      <c r="E51" s="93" t="s">
        <v>267</v>
      </c>
      <c r="F51" s="93" t="s">
        <v>268</v>
      </c>
      <c r="G51" s="94" t="s">
        <v>323</v>
      </c>
    </row>
    <row r="52" spans="1:7">
      <c r="A52" s="82"/>
      <c r="B52" s="82"/>
      <c r="C52" s="82"/>
      <c r="D52" s="82"/>
      <c r="E52" s="88">
        <v>2110900</v>
      </c>
      <c r="F52" s="88">
        <v>0</v>
      </c>
      <c r="G52" s="95">
        <f>E52-F52</f>
        <v>2110900</v>
      </c>
    </row>
    <row r="53" spans="1:7">
      <c r="A53" s="82"/>
      <c r="B53" s="82"/>
      <c r="C53" s="82"/>
      <c r="D53" s="82"/>
      <c r="E53" s="96"/>
      <c r="F53" s="96"/>
      <c r="G53" s="96"/>
    </row>
    <row r="54" spans="1:7">
      <c r="A54" s="82"/>
      <c r="B54" s="82"/>
      <c r="C54" s="82"/>
      <c r="D54" s="82"/>
      <c r="E54" s="91"/>
      <c r="F54" s="91"/>
      <c r="G54" s="91"/>
    </row>
    <row r="55" spans="1:7">
      <c r="A55" s="82"/>
      <c r="B55" s="82"/>
      <c r="C55" s="82" t="s">
        <v>334</v>
      </c>
      <c r="D55" s="82"/>
      <c r="E55" s="82"/>
      <c r="F55" s="82"/>
      <c r="G55" s="82"/>
    </row>
    <row r="56" spans="1:7">
      <c r="A56" s="82"/>
      <c r="B56" s="82"/>
      <c r="C56" s="82"/>
      <c r="D56" s="82"/>
      <c r="E56" s="93" t="s">
        <v>267</v>
      </c>
      <c r="F56" s="93" t="s">
        <v>268</v>
      </c>
      <c r="G56" s="94" t="s">
        <v>323</v>
      </c>
    </row>
    <row r="57" spans="1:7">
      <c r="A57" s="82"/>
      <c r="B57" s="82"/>
      <c r="C57" s="82"/>
      <c r="D57" s="82"/>
      <c r="E57" s="89">
        <v>31500000</v>
      </c>
      <c r="F57" s="89">
        <v>15469600</v>
      </c>
      <c r="G57" s="86">
        <f>E57-F57</f>
        <v>16030400</v>
      </c>
    </row>
    <row r="58" spans="1:7">
      <c r="A58" s="82"/>
      <c r="B58" s="82"/>
      <c r="C58" s="82"/>
      <c r="D58" s="82"/>
      <c r="E58" s="96">
        <v>0</v>
      </c>
      <c r="F58" s="96">
        <v>34288200</v>
      </c>
      <c r="G58" s="97">
        <f>F58-E58</f>
        <v>34288200</v>
      </c>
    </row>
    <row r="59" spans="1:7">
      <c r="A59" s="82"/>
      <c r="B59" s="82"/>
      <c r="C59" s="82"/>
      <c r="D59" s="82"/>
      <c r="E59" s="96">
        <v>0</v>
      </c>
      <c r="F59" s="96">
        <v>21627000</v>
      </c>
      <c r="G59" s="97">
        <f>F59-E59</f>
        <v>21627000</v>
      </c>
    </row>
    <row r="60" spans="1:7">
      <c r="A60" s="82"/>
      <c r="B60" s="82"/>
      <c r="C60" s="82"/>
      <c r="D60" s="82"/>
      <c r="E60" s="96">
        <v>0</v>
      </c>
      <c r="F60" s="96">
        <v>9371700</v>
      </c>
      <c r="G60" s="97">
        <f t="shared" ref="G60:G64" si="0">F60-E60</f>
        <v>9371700</v>
      </c>
    </row>
    <row r="61" spans="1:7">
      <c r="A61" s="82"/>
      <c r="B61" s="82"/>
      <c r="C61" s="82"/>
      <c r="D61" s="82"/>
      <c r="E61" s="96">
        <v>0</v>
      </c>
      <c r="F61" s="96">
        <v>18669150</v>
      </c>
      <c r="G61" s="97">
        <f t="shared" si="0"/>
        <v>18669150</v>
      </c>
    </row>
    <row r="62" spans="1:7">
      <c r="A62" s="82"/>
      <c r="B62" s="82"/>
      <c r="C62" s="82"/>
      <c r="D62" s="82"/>
      <c r="E62" s="96">
        <v>0</v>
      </c>
      <c r="F62" s="96">
        <v>58515750</v>
      </c>
      <c r="G62" s="97">
        <f t="shared" si="0"/>
        <v>58515750</v>
      </c>
    </row>
    <row r="63" spans="1:7">
      <c r="A63" s="82"/>
      <c r="B63" s="82"/>
      <c r="C63" s="82"/>
      <c r="D63" s="82"/>
      <c r="E63" s="96">
        <v>0</v>
      </c>
      <c r="F63" s="96">
        <v>16333650</v>
      </c>
      <c r="G63" s="97">
        <f t="shared" si="0"/>
        <v>16333650</v>
      </c>
    </row>
    <row r="64" spans="1:7">
      <c r="A64" s="82"/>
      <c r="B64" s="82"/>
      <c r="C64" s="82"/>
      <c r="D64" s="82"/>
      <c r="E64" s="96">
        <v>0</v>
      </c>
      <c r="F64" s="96">
        <v>17707950</v>
      </c>
      <c r="G64" s="97">
        <f t="shared" si="0"/>
        <v>17707950</v>
      </c>
    </row>
    <row r="65" spans="1:7">
      <c r="A65" s="82"/>
      <c r="B65" s="82"/>
      <c r="C65" s="82"/>
      <c r="D65" s="82"/>
      <c r="E65" s="96">
        <f>SUM(E57:E64)</f>
        <v>31500000</v>
      </c>
      <c r="F65" s="96">
        <f>SUM(F57:F64)</f>
        <v>191983000</v>
      </c>
      <c r="G65" s="96">
        <f>SUM(G57:G64)</f>
        <v>192543800</v>
      </c>
    </row>
    <row r="66" spans="1:7">
      <c r="A66" s="82"/>
      <c r="B66" s="82"/>
      <c r="C66" s="82"/>
      <c r="D66" s="82"/>
      <c r="E66" s="98"/>
      <c r="F66" s="98"/>
      <c r="G66" s="98"/>
    </row>
    <row r="67" spans="1:7">
      <c r="A67" s="82"/>
      <c r="B67" s="82">
        <v>5</v>
      </c>
      <c r="C67" s="82" t="s">
        <v>42</v>
      </c>
      <c r="D67" s="82"/>
      <c r="E67" s="82"/>
      <c r="F67" s="82"/>
      <c r="G67" s="83"/>
    </row>
    <row r="68" spans="1:7">
      <c r="A68" s="82"/>
      <c r="B68" s="82"/>
      <c r="C68" s="82" t="s">
        <v>335</v>
      </c>
      <c r="D68" s="82"/>
      <c r="E68" s="82"/>
      <c r="F68" s="82"/>
      <c r="G68" s="83"/>
    </row>
    <row r="69" spans="1:7">
      <c r="A69" s="82"/>
      <c r="B69" s="82"/>
      <c r="C69" s="82"/>
      <c r="D69" s="82"/>
      <c r="E69" s="93" t="s">
        <v>267</v>
      </c>
      <c r="F69" s="93" t="s">
        <v>268</v>
      </c>
      <c r="G69" s="94" t="s">
        <v>323</v>
      </c>
    </row>
    <row r="70" spans="1:7">
      <c r="A70" s="82"/>
      <c r="B70" s="82"/>
      <c r="C70" s="82" t="s">
        <v>329</v>
      </c>
      <c r="D70" s="82"/>
      <c r="E70" s="88">
        <v>53335700</v>
      </c>
      <c r="F70" s="88">
        <v>53335700</v>
      </c>
      <c r="G70" s="95">
        <f>F70-E70</f>
        <v>0</v>
      </c>
    </row>
    <row r="71" spans="1:7">
      <c r="A71" s="82"/>
      <c r="B71" s="82"/>
      <c r="C71" s="82" t="s">
        <v>330</v>
      </c>
      <c r="D71" s="82"/>
      <c r="E71" s="88">
        <v>53335700</v>
      </c>
      <c r="F71" s="88">
        <v>53335700</v>
      </c>
      <c r="G71" s="95">
        <f t="shared" ref="G71:G81" si="1">F71-E71</f>
        <v>0</v>
      </c>
    </row>
    <row r="72" spans="1:7">
      <c r="A72" s="82"/>
      <c r="B72" s="82"/>
      <c r="C72" s="82" t="s">
        <v>331</v>
      </c>
      <c r="D72" s="82"/>
      <c r="E72" s="88">
        <v>53335700</v>
      </c>
      <c r="F72" s="88">
        <v>53335700</v>
      </c>
      <c r="G72" s="95">
        <f t="shared" si="1"/>
        <v>0</v>
      </c>
    </row>
    <row r="73" spans="1:7">
      <c r="A73" s="82"/>
      <c r="B73" s="82"/>
      <c r="C73" s="82" t="s">
        <v>336</v>
      </c>
      <c r="D73" s="82"/>
      <c r="E73" s="88">
        <v>53335700</v>
      </c>
      <c r="F73" s="88">
        <v>53335700</v>
      </c>
      <c r="G73" s="95">
        <f t="shared" si="1"/>
        <v>0</v>
      </c>
    </row>
    <row r="74" spans="1:7">
      <c r="A74" s="82"/>
      <c r="B74" s="82"/>
      <c r="C74" s="82" t="s">
        <v>337</v>
      </c>
      <c r="D74" s="82"/>
      <c r="E74" s="88">
        <v>53335700</v>
      </c>
      <c r="F74" s="88">
        <v>53335700</v>
      </c>
      <c r="G74" s="95">
        <f t="shared" si="1"/>
        <v>0</v>
      </c>
    </row>
    <row r="75" spans="1:7">
      <c r="A75" s="82"/>
      <c r="B75" s="82"/>
      <c r="C75" s="82" t="s">
        <v>338</v>
      </c>
      <c r="D75" s="82"/>
      <c r="E75" s="88">
        <v>53335700</v>
      </c>
      <c r="F75" s="88">
        <v>53335700</v>
      </c>
      <c r="G75" s="95">
        <f t="shared" si="1"/>
        <v>0</v>
      </c>
    </row>
    <row r="76" spans="1:7">
      <c r="A76" s="82"/>
      <c r="B76" s="82"/>
      <c r="C76" s="82" t="s">
        <v>339</v>
      </c>
      <c r="D76" s="82"/>
      <c r="E76" s="88">
        <v>53335700</v>
      </c>
      <c r="F76" s="88">
        <v>53335700</v>
      </c>
      <c r="G76" s="95">
        <f t="shared" si="1"/>
        <v>0</v>
      </c>
    </row>
    <row r="77" spans="1:7">
      <c r="A77" s="82"/>
      <c r="B77" s="82"/>
      <c r="C77" s="82" t="s">
        <v>340</v>
      </c>
      <c r="D77" s="82"/>
      <c r="E77" s="88">
        <v>53335700</v>
      </c>
      <c r="F77" s="88">
        <v>53335700</v>
      </c>
      <c r="G77" s="95">
        <f t="shared" si="1"/>
        <v>0</v>
      </c>
    </row>
    <row r="78" spans="1:7">
      <c r="A78" s="82"/>
      <c r="B78" s="82"/>
      <c r="C78" s="82" t="s">
        <v>341</v>
      </c>
      <c r="D78" s="82"/>
      <c r="E78" s="88">
        <v>53335700</v>
      </c>
      <c r="F78" s="88">
        <v>53335700</v>
      </c>
      <c r="G78" s="95">
        <f t="shared" si="1"/>
        <v>0</v>
      </c>
    </row>
    <row r="79" spans="1:7">
      <c r="A79" s="82"/>
      <c r="B79" s="82"/>
      <c r="C79" s="82" t="s">
        <v>342</v>
      </c>
      <c r="D79" s="82"/>
      <c r="E79" s="88">
        <v>53335700</v>
      </c>
      <c r="F79" s="88">
        <v>53335700</v>
      </c>
      <c r="G79" s="95">
        <f t="shared" si="1"/>
        <v>0</v>
      </c>
    </row>
    <row r="80" spans="1:7">
      <c r="A80" s="82"/>
      <c r="B80" s="82"/>
      <c r="C80" s="82" t="s">
        <v>343</v>
      </c>
      <c r="D80" s="82"/>
      <c r="E80" s="88">
        <v>53335700</v>
      </c>
      <c r="F80" s="88">
        <v>53335700</v>
      </c>
      <c r="G80" s="95">
        <f t="shared" si="1"/>
        <v>0</v>
      </c>
    </row>
    <row r="81" spans="1:7">
      <c r="A81" s="82"/>
      <c r="B81" s="82"/>
      <c r="C81" s="82" t="s">
        <v>344</v>
      </c>
      <c r="D81" s="82"/>
      <c r="E81" s="89">
        <v>50536200</v>
      </c>
      <c r="F81" s="89">
        <v>19783506</v>
      </c>
      <c r="G81" s="95">
        <f t="shared" si="1"/>
        <v>-30752694</v>
      </c>
    </row>
    <row r="82" spans="1:7">
      <c r="A82" s="82"/>
      <c r="B82" s="82"/>
      <c r="C82" s="82"/>
      <c r="D82" s="82"/>
      <c r="E82" s="89">
        <f>SUM(E70:E81)</f>
        <v>637228900</v>
      </c>
      <c r="F82" s="89">
        <f>SUM(F70:F81)</f>
        <v>606476206</v>
      </c>
      <c r="G82" s="96">
        <f>SUM(G70:G81)</f>
        <v>-30752694</v>
      </c>
    </row>
    <row r="83" spans="1:7">
      <c r="A83" s="82"/>
      <c r="B83" s="82"/>
      <c r="C83" s="82"/>
      <c r="D83" s="82"/>
      <c r="E83" s="91"/>
      <c r="F83" s="91"/>
      <c r="G83" s="91"/>
    </row>
    <row r="84" spans="1:7">
      <c r="A84" s="82"/>
      <c r="B84" s="82">
        <v>6</v>
      </c>
      <c r="C84" s="82" t="s">
        <v>276</v>
      </c>
      <c r="D84" s="82"/>
      <c r="E84" s="82"/>
      <c r="F84" s="82"/>
      <c r="G84" s="83"/>
    </row>
    <row r="85" spans="1:7">
      <c r="A85" s="82"/>
      <c r="B85" s="82"/>
      <c r="C85" s="82" t="s">
        <v>345</v>
      </c>
      <c r="D85" s="82"/>
      <c r="E85" s="82"/>
      <c r="F85" s="82"/>
      <c r="G85" s="83"/>
    </row>
    <row r="86" spans="1:7">
      <c r="A86" s="82"/>
      <c r="B86" s="82"/>
      <c r="C86" s="82"/>
      <c r="D86" s="82"/>
      <c r="E86" s="93" t="s">
        <v>267</v>
      </c>
      <c r="F86" s="93" t="s">
        <v>268</v>
      </c>
      <c r="G86" s="94" t="s">
        <v>323</v>
      </c>
    </row>
    <row r="87" spans="1:7">
      <c r="A87" s="82"/>
      <c r="B87" s="82"/>
      <c r="C87" s="82" t="s">
        <v>346</v>
      </c>
      <c r="D87" s="82"/>
      <c r="E87" s="99" t="s">
        <v>347</v>
      </c>
      <c r="F87" s="99" t="s">
        <v>348</v>
      </c>
      <c r="G87" s="100" t="s">
        <v>349</v>
      </c>
    </row>
    <row r="88" spans="1:7">
      <c r="A88" s="82"/>
      <c r="B88" s="82"/>
      <c r="C88" s="82" t="s">
        <v>346</v>
      </c>
      <c r="D88" s="82"/>
      <c r="E88" s="101" t="s">
        <v>347</v>
      </c>
      <c r="F88" s="101" t="s">
        <v>348</v>
      </c>
      <c r="G88" s="102" t="s">
        <v>349</v>
      </c>
    </row>
    <row r="89" spans="1:7">
      <c r="A89" s="82"/>
      <c r="B89" s="82"/>
      <c r="C89" s="82"/>
      <c r="D89" s="82"/>
      <c r="E89" s="101" t="s">
        <v>347</v>
      </c>
      <c r="F89" s="101" t="s">
        <v>348</v>
      </c>
      <c r="G89" s="101" t="s">
        <v>349</v>
      </c>
    </row>
    <row r="90" spans="1:7">
      <c r="A90" s="82"/>
      <c r="B90" s="82"/>
      <c r="C90" s="82"/>
      <c r="D90" s="82"/>
      <c r="E90" s="99"/>
      <c r="F90" s="99"/>
      <c r="G90" s="99"/>
    </row>
    <row r="91" spans="1:7">
      <c r="A91" s="82"/>
      <c r="B91" s="82" t="s">
        <v>350</v>
      </c>
      <c r="C91" s="82"/>
      <c r="D91" s="82"/>
      <c r="E91" s="82"/>
      <c r="F91" s="82"/>
      <c r="G91" s="83"/>
    </row>
    <row r="92" spans="1:7">
      <c r="A92" s="82"/>
      <c r="B92" s="82"/>
      <c r="C92" s="82" t="s">
        <v>351</v>
      </c>
      <c r="D92" s="82"/>
      <c r="E92" s="82"/>
      <c r="F92" s="82"/>
      <c r="G92" s="83"/>
    </row>
    <row r="93" spans="1:7">
      <c r="A93" s="82"/>
      <c r="B93" s="82"/>
      <c r="C93" s="82"/>
      <c r="D93" s="82"/>
      <c r="E93" s="93" t="s">
        <v>267</v>
      </c>
      <c r="F93" s="93" t="s">
        <v>268</v>
      </c>
      <c r="G93" s="94" t="s">
        <v>323</v>
      </c>
    </row>
    <row r="94" spans="1:7">
      <c r="A94" s="82"/>
      <c r="B94" s="82"/>
      <c r="C94" s="82" t="s">
        <v>43</v>
      </c>
      <c r="D94" s="82"/>
      <c r="E94" s="89">
        <v>0</v>
      </c>
      <c r="F94" s="89">
        <v>0</v>
      </c>
      <c r="G94" s="86" t="s">
        <v>352</v>
      </c>
    </row>
    <row r="95" spans="1:7">
      <c r="A95" s="82"/>
      <c r="B95" s="82"/>
      <c r="C95" s="82"/>
      <c r="D95" s="82"/>
      <c r="E95" s="89">
        <v>0</v>
      </c>
      <c r="F95" s="89">
        <v>0</v>
      </c>
      <c r="G95" s="89" t="s">
        <v>352</v>
      </c>
    </row>
    <row r="96" spans="1:7">
      <c r="A96" s="82"/>
      <c r="B96" s="82"/>
      <c r="C96" s="82"/>
      <c r="D96" s="82"/>
      <c r="E96" s="91"/>
      <c r="F96" s="91"/>
      <c r="G96" s="91"/>
    </row>
    <row r="97" spans="1:7">
      <c r="A97" s="82"/>
      <c r="B97" s="82">
        <v>8</v>
      </c>
      <c r="C97" s="82" t="s">
        <v>280</v>
      </c>
      <c r="D97" s="82"/>
      <c r="E97" s="82"/>
      <c r="F97" s="82"/>
      <c r="G97" s="83"/>
    </row>
    <row r="98" spans="1:7">
      <c r="A98" s="82"/>
      <c r="B98" s="82"/>
      <c r="C98" s="82" t="s">
        <v>353</v>
      </c>
      <c r="D98" s="82"/>
      <c r="E98" s="82"/>
      <c r="F98" s="82"/>
      <c r="G98" s="83"/>
    </row>
    <row r="99" spans="1:7">
      <c r="A99" s="82"/>
      <c r="B99" s="82"/>
      <c r="C99" s="82"/>
      <c r="D99" s="82"/>
      <c r="E99" s="93" t="s">
        <v>267</v>
      </c>
      <c r="F99" s="93" t="s">
        <v>268</v>
      </c>
      <c r="G99" s="94" t="s">
        <v>323</v>
      </c>
    </row>
    <row r="100" spans="1:7" s="79" customFormat="1" ht="29.1" customHeight="1">
      <c r="A100" s="103"/>
      <c r="B100" s="103"/>
      <c r="C100" s="247" t="s">
        <v>354</v>
      </c>
      <c r="D100" s="247"/>
      <c r="E100" s="104" t="s">
        <v>355</v>
      </c>
      <c r="F100" s="104" t="s">
        <v>356</v>
      </c>
      <c r="G100" s="105" t="s">
        <v>320</v>
      </c>
    </row>
    <row r="101" spans="1:7" ht="30" customHeight="1">
      <c r="A101" s="82"/>
      <c r="B101" s="82"/>
      <c r="C101" s="246" t="s">
        <v>357</v>
      </c>
      <c r="D101" s="246"/>
      <c r="E101" s="85" t="s">
        <v>355</v>
      </c>
      <c r="F101" s="85" t="s">
        <v>356</v>
      </c>
      <c r="G101" s="87" t="s">
        <v>320</v>
      </c>
    </row>
    <row r="102" spans="1:7" ht="33.950000000000003" customHeight="1">
      <c r="A102" s="82"/>
      <c r="B102" s="82"/>
      <c r="C102" s="246" t="s">
        <v>358</v>
      </c>
      <c r="D102" s="246"/>
      <c r="E102" s="85" t="s">
        <v>355</v>
      </c>
      <c r="F102" s="85" t="s">
        <v>356</v>
      </c>
      <c r="G102" s="87" t="s">
        <v>320</v>
      </c>
    </row>
    <row r="103" spans="1:7">
      <c r="A103" s="82"/>
      <c r="B103" s="82"/>
      <c r="C103" s="82" t="s">
        <v>359</v>
      </c>
      <c r="D103" s="82"/>
      <c r="E103" s="85" t="s">
        <v>355</v>
      </c>
      <c r="F103" s="85" t="s">
        <v>356</v>
      </c>
      <c r="G103" s="87" t="s">
        <v>320</v>
      </c>
    </row>
    <row r="104" spans="1:7" ht="56.1" customHeight="1">
      <c r="A104" s="82"/>
      <c r="B104" s="82"/>
      <c r="C104" s="246" t="s">
        <v>360</v>
      </c>
      <c r="D104" s="246"/>
      <c r="E104" s="87" t="s">
        <v>355</v>
      </c>
      <c r="F104" s="87" t="s">
        <v>356</v>
      </c>
      <c r="G104" s="87" t="s">
        <v>320</v>
      </c>
    </row>
    <row r="105" spans="1:7">
      <c r="A105" s="82"/>
      <c r="B105" s="82"/>
      <c r="C105" s="82" t="s">
        <v>361</v>
      </c>
      <c r="D105" s="82"/>
      <c r="E105" s="85">
        <v>2000000</v>
      </c>
      <c r="F105" s="85">
        <v>12221221</v>
      </c>
      <c r="G105" s="87">
        <f>F105-E105</f>
        <v>10221221</v>
      </c>
    </row>
    <row r="106" spans="1:7">
      <c r="A106" s="82"/>
      <c r="B106" s="82"/>
      <c r="C106" s="82" t="s">
        <v>362</v>
      </c>
      <c r="D106" s="82"/>
      <c r="E106" s="106" t="s">
        <v>355</v>
      </c>
      <c r="F106" s="106" t="s">
        <v>356</v>
      </c>
      <c r="G106" s="90" t="s">
        <v>320</v>
      </c>
    </row>
    <row r="107" spans="1:7">
      <c r="A107" s="82"/>
      <c r="B107" s="82"/>
      <c r="C107" s="82"/>
      <c r="D107" s="82"/>
      <c r="E107" s="106">
        <f>SUM(E100:E106)</f>
        <v>2000000</v>
      </c>
      <c r="F107" s="106">
        <f>SUM(F100:F106)</f>
        <v>12221221</v>
      </c>
      <c r="G107" s="106">
        <f>SUM(G100:G106)</f>
        <v>10221221</v>
      </c>
    </row>
    <row r="108" spans="1:7">
      <c r="A108" s="82"/>
      <c r="B108" s="82"/>
      <c r="C108" s="82"/>
      <c r="D108" s="82"/>
      <c r="E108" s="91"/>
      <c r="F108" s="91"/>
      <c r="G108" s="91"/>
    </row>
    <row r="109" spans="1:7">
      <c r="A109" s="82"/>
      <c r="B109" s="82">
        <v>9</v>
      </c>
      <c r="C109" s="82" t="s">
        <v>363</v>
      </c>
      <c r="D109" s="82"/>
      <c r="E109" s="82"/>
      <c r="F109" s="82"/>
      <c r="G109" s="83"/>
    </row>
    <row r="110" spans="1:7">
      <c r="A110" s="82"/>
      <c r="B110" s="82"/>
      <c r="C110" s="82" t="s">
        <v>364</v>
      </c>
      <c r="D110" s="82"/>
      <c r="E110" s="82"/>
      <c r="F110" s="82"/>
      <c r="G110" s="83"/>
    </row>
    <row r="111" spans="1:7">
      <c r="A111" s="82"/>
      <c r="B111" s="82"/>
      <c r="C111" s="82"/>
      <c r="D111" s="82"/>
      <c r="E111" s="93" t="s">
        <v>267</v>
      </c>
      <c r="F111" s="93" t="s">
        <v>268</v>
      </c>
      <c r="G111" s="94" t="s">
        <v>323</v>
      </c>
    </row>
    <row r="112" spans="1:7">
      <c r="A112" s="82"/>
      <c r="B112" s="82"/>
      <c r="C112" s="82" t="s">
        <v>365</v>
      </c>
      <c r="D112" s="82"/>
      <c r="E112" s="88">
        <v>384324100</v>
      </c>
      <c r="F112" s="88">
        <v>374523660</v>
      </c>
      <c r="G112" s="95">
        <f>E112-F112</f>
        <v>9800440</v>
      </c>
    </row>
    <row r="113" spans="1:7">
      <c r="A113" s="82"/>
      <c r="B113" s="82"/>
      <c r="C113" s="82" t="s">
        <v>366</v>
      </c>
      <c r="D113" s="82"/>
      <c r="E113" s="88">
        <v>347889308</v>
      </c>
      <c r="F113" s="88">
        <v>331557134</v>
      </c>
      <c r="G113" s="95">
        <f>E113-F113</f>
        <v>16332174</v>
      </c>
    </row>
    <row r="114" spans="1:7">
      <c r="A114" s="82"/>
      <c r="B114" s="82"/>
      <c r="C114" s="82" t="s">
        <v>367</v>
      </c>
      <c r="D114" s="82"/>
      <c r="E114" s="89">
        <v>23650000</v>
      </c>
      <c r="F114" s="89">
        <v>23650000</v>
      </c>
      <c r="G114" s="95">
        <f t="shared" ref="G114" si="2">F114-E114</f>
        <v>0</v>
      </c>
    </row>
    <row r="115" spans="1:7">
      <c r="A115" s="82"/>
      <c r="B115" s="82"/>
      <c r="C115" s="82"/>
      <c r="D115" s="82"/>
      <c r="E115" s="89">
        <f>SUM(E112:E114)</f>
        <v>755863408</v>
      </c>
      <c r="F115" s="89">
        <f>SUM(F112:F114)</f>
        <v>729730794</v>
      </c>
      <c r="G115" s="96">
        <f>SUM(G112:G114)</f>
        <v>26132614</v>
      </c>
    </row>
    <row r="116" spans="1:7">
      <c r="A116" s="82"/>
      <c r="B116" s="82"/>
      <c r="C116" s="82"/>
      <c r="D116" s="82"/>
      <c r="E116" s="91"/>
      <c r="F116" s="91"/>
      <c r="G116" s="91"/>
    </row>
    <row r="117" spans="1:7">
      <c r="A117" s="82"/>
      <c r="B117" s="82">
        <v>10</v>
      </c>
      <c r="C117" s="82" t="s">
        <v>368</v>
      </c>
      <c r="D117" s="82"/>
      <c r="E117" s="82"/>
      <c r="F117" s="82"/>
      <c r="G117" s="83"/>
    </row>
    <row r="118" spans="1:7">
      <c r="A118" s="82"/>
      <c r="B118" s="82"/>
      <c r="C118" s="82" t="s">
        <v>369</v>
      </c>
      <c r="D118" s="82"/>
      <c r="E118" s="82"/>
      <c r="F118" s="82"/>
      <c r="G118" s="83"/>
    </row>
    <row r="119" spans="1:7">
      <c r="A119" s="82"/>
      <c r="B119" s="82"/>
      <c r="C119" s="82"/>
      <c r="D119" s="82"/>
      <c r="E119" s="93" t="s">
        <v>267</v>
      </c>
      <c r="F119" s="93" t="s">
        <v>268</v>
      </c>
      <c r="G119" s="94" t="s">
        <v>323</v>
      </c>
    </row>
    <row r="120" spans="1:7">
      <c r="A120" s="82"/>
      <c r="B120" s="82"/>
      <c r="C120" s="82" t="s">
        <v>366</v>
      </c>
      <c r="D120" s="82"/>
      <c r="E120" s="107">
        <v>225351275</v>
      </c>
      <c r="F120" s="107">
        <v>221963775</v>
      </c>
      <c r="G120" s="108">
        <f>F120-E120</f>
        <v>-3387500</v>
      </c>
    </row>
    <row r="121" spans="1:7">
      <c r="A121" s="82"/>
      <c r="B121" s="82"/>
      <c r="C121" s="82" t="s">
        <v>367</v>
      </c>
      <c r="D121" s="82"/>
      <c r="E121" s="109">
        <v>1034310150</v>
      </c>
      <c r="F121" s="109">
        <v>917200150</v>
      </c>
      <c r="G121" s="110">
        <f>E121-F121</f>
        <v>117110000</v>
      </c>
    </row>
    <row r="122" spans="1:7">
      <c r="A122" s="82"/>
      <c r="B122" s="82"/>
      <c r="C122" s="82"/>
      <c r="D122" s="82"/>
      <c r="E122" s="109">
        <f>SUM(E120:E121)</f>
        <v>1259661425</v>
      </c>
      <c r="F122" s="109">
        <f>SUM(F120:F121)</f>
        <v>1139163925</v>
      </c>
      <c r="G122" s="109">
        <f>SUM(G120:G121)</f>
        <v>113722500</v>
      </c>
    </row>
    <row r="123" spans="1:7">
      <c r="A123" s="82"/>
      <c r="B123" s="82"/>
      <c r="C123" s="82"/>
      <c r="D123" s="82"/>
      <c r="E123" s="91"/>
      <c r="F123" s="91"/>
      <c r="G123" s="91"/>
    </row>
    <row r="124" spans="1:7">
      <c r="A124" s="82"/>
      <c r="B124" s="82">
        <v>11</v>
      </c>
      <c r="C124" s="82" t="s">
        <v>370</v>
      </c>
      <c r="D124" s="82"/>
      <c r="E124" s="82"/>
      <c r="F124" s="82"/>
      <c r="G124" s="83"/>
    </row>
    <row r="125" spans="1:7">
      <c r="A125" s="82"/>
      <c r="B125" s="82"/>
      <c r="C125" s="82" t="s">
        <v>371</v>
      </c>
      <c r="D125" s="82"/>
      <c r="E125" s="82"/>
      <c r="F125" s="82"/>
      <c r="G125" s="83"/>
    </row>
    <row r="126" spans="1:7">
      <c r="A126" s="82"/>
      <c r="B126" s="82"/>
      <c r="C126" s="82"/>
      <c r="D126" s="82"/>
      <c r="E126" s="93" t="s">
        <v>267</v>
      </c>
      <c r="F126" s="93" t="s">
        <v>268</v>
      </c>
      <c r="G126" s="94" t="s">
        <v>323</v>
      </c>
    </row>
    <row r="127" spans="1:7">
      <c r="A127" s="82"/>
      <c r="B127" s="82"/>
      <c r="C127" s="82" t="s">
        <v>366</v>
      </c>
      <c r="D127" s="82"/>
      <c r="E127" s="107">
        <v>97569100</v>
      </c>
      <c r="F127" s="107">
        <v>82068000</v>
      </c>
      <c r="G127" s="108">
        <f>E127-F127</f>
        <v>15501100</v>
      </c>
    </row>
    <row r="128" spans="1:7">
      <c r="A128" s="82"/>
      <c r="B128" s="82"/>
      <c r="C128" s="82" t="s">
        <v>367</v>
      </c>
      <c r="D128" s="82"/>
      <c r="E128" s="109">
        <v>0</v>
      </c>
      <c r="F128" s="109">
        <v>0</v>
      </c>
      <c r="G128" s="110" t="s">
        <v>352</v>
      </c>
    </row>
    <row r="129" spans="1:7">
      <c r="A129" s="82"/>
      <c r="B129" s="82"/>
      <c r="C129" s="82"/>
      <c r="D129" s="82"/>
      <c r="E129" s="109">
        <f>SUM(E127:E128)</f>
        <v>97569100</v>
      </c>
      <c r="F129" s="109">
        <f t="shared" ref="F129:G129" si="3">SUM(F127:F128)</f>
        <v>82068000</v>
      </c>
      <c r="G129" s="109">
        <f t="shared" si="3"/>
        <v>15501100</v>
      </c>
    </row>
    <row r="130" spans="1:7">
      <c r="A130" s="82"/>
      <c r="B130" s="82"/>
      <c r="C130" s="82"/>
      <c r="D130" s="82"/>
      <c r="E130" s="91"/>
      <c r="F130" s="91"/>
      <c r="G130" s="91"/>
    </row>
    <row r="131" spans="1:7">
      <c r="A131" s="82"/>
      <c r="B131" s="82">
        <v>12</v>
      </c>
      <c r="C131" s="82" t="s">
        <v>372</v>
      </c>
      <c r="D131" s="82"/>
      <c r="E131" s="82"/>
      <c r="F131" s="82"/>
      <c r="G131" s="83"/>
    </row>
    <row r="132" spans="1:7">
      <c r="A132" s="82"/>
      <c r="B132" s="82"/>
      <c r="C132" s="82" t="s">
        <v>373</v>
      </c>
      <c r="D132" s="82"/>
      <c r="E132" s="82"/>
      <c r="F132" s="82"/>
      <c r="G132" s="83"/>
    </row>
    <row r="133" spans="1:7">
      <c r="A133" s="82"/>
      <c r="B133" s="82"/>
      <c r="C133" s="82"/>
      <c r="D133" s="82"/>
      <c r="E133" s="93" t="s">
        <v>267</v>
      </c>
      <c r="F133" s="93" t="s">
        <v>268</v>
      </c>
      <c r="G133" s="94" t="s">
        <v>323</v>
      </c>
    </row>
    <row r="134" spans="1:7">
      <c r="A134" s="82"/>
      <c r="B134" s="82"/>
      <c r="C134" s="82" t="s">
        <v>366</v>
      </c>
      <c r="D134" s="82"/>
      <c r="E134" s="107">
        <v>16823528</v>
      </c>
      <c r="F134" s="107">
        <v>8242500</v>
      </c>
      <c r="G134" s="108">
        <f>E134-F134</f>
        <v>8581028</v>
      </c>
    </row>
    <row r="135" spans="1:7">
      <c r="A135" s="82"/>
      <c r="B135" s="82"/>
      <c r="C135" s="82" t="s">
        <v>367</v>
      </c>
      <c r="D135" s="82"/>
      <c r="E135" s="109">
        <v>225811400</v>
      </c>
      <c r="F135" s="109">
        <v>106082250</v>
      </c>
      <c r="G135" s="110">
        <f>E135-F135</f>
        <v>119729150</v>
      </c>
    </row>
    <row r="136" spans="1:7">
      <c r="A136" s="82"/>
      <c r="B136" s="82"/>
      <c r="C136" s="82"/>
      <c r="D136" s="82"/>
      <c r="E136" s="109">
        <f>SUM(E134:E135)</f>
        <v>242634928</v>
      </c>
      <c r="F136" s="109">
        <f>SUM(F134:F135)</f>
        <v>114324750</v>
      </c>
      <c r="G136" s="109">
        <f>SUM(G134:G135)</f>
        <v>128310178</v>
      </c>
    </row>
    <row r="137" spans="1:7">
      <c r="A137" s="82"/>
      <c r="B137" s="82"/>
      <c r="C137" s="82"/>
      <c r="D137" s="82"/>
      <c r="E137" s="91"/>
      <c r="F137" s="91"/>
      <c r="G137" s="91"/>
    </row>
    <row r="138" spans="1:7">
      <c r="A138" s="82"/>
      <c r="B138" s="82" t="s">
        <v>374</v>
      </c>
      <c r="C138" s="82"/>
      <c r="D138" s="82"/>
      <c r="E138" s="82"/>
      <c r="F138" s="82"/>
      <c r="G138" s="83"/>
    </row>
    <row r="139" spans="1:7">
      <c r="A139" s="82"/>
      <c r="B139" s="82"/>
      <c r="C139" s="82" t="s">
        <v>375</v>
      </c>
      <c r="D139" s="82"/>
      <c r="E139" s="82"/>
      <c r="F139" s="82"/>
      <c r="G139" s="83"/>
    </row>
    <row r="140" spans="1:7">
      <c r="A140" s="82"/>
      <c r="B140" s="82"/>
      <c r="C140" s="82"/>
      <c r="D140" s="82"/>
      <c r="E140" s="93" t="s">
        <v>267</v>
      </c>
      <c r="F140" s="93" t="s">
        <v>268</v>
      </c>
      <c r="G140" s="94" t="s">
        <v>323</v>
      </c>
    </row>
    <row r="141" spans="1:7">
      <c r="A141" s="82"/>
      <c r="B141" s="82"/>
      <c r="C141" s="82" t="s">
        <v>376</v>
      </c>
      <c r="D141" s="82"/>
      <c r="E141" s="107">
        <v>20000000</v>
      </c>
      <c r="F141" s="107">
        <v>0</v>
      </c>
      <c r="G141" s="108">
        <f>E141-F141</f>
        <v>20000000</v>
      </c>
    </row>
    <row r="142" spans="1:7">
      <c r="A142" s="82"/>
      <c r="B142" s="82"/>
      <c r="C142" s="82" t="s">
        <v>377</v>
      </c>
      <c r="D142" s="82"/>
      <c r="E142" s="109">
        <v>0</v>
      </c>
      <c r="F142" s="109">
        <v>0</v>
      </c>
      <c r="G142" s="110">
        <f>E142-F142</f>
        <v>0</v>
      </c>
    </row>
    <row r="143" spans="1:7">
      <c r="A143" s="82"/>
      <c r="B143" s="82"/>
      <c r="C143" s="82"/>
      <c r="D143" s="82"/>
      <c r="E143" s="109">
        <f>SUM(E141:E142)</f>
        <v>20000000</v>
      </c>
      <c r="F143" s="109">
        <f t="shared" ref="F143:G143" si="4">SUM(F141:F142)</f>
        <v>0</v>
      </c>
      <c r="G143" s="109">
        <f t="shared" si="4"/>
        <v>20000000</v>
      </c>
    </row>
    <row r="144" spans="1:7">
      <c r="A144" s="82"/>
      <c r="B144" s="82"/>
      <c r="C144" s="82"/>
      <c r="D144" s="82"/>
      <c r="E144" s="91"/>
      <c r="F144" s="91"/>
      <c r="G144" s="91"/>
    </row>
    <row r="145" spans="1:7">
      <c r="A145" s="82"/>
      <c r="B145" s="82" t="s">
        <v>378</v>
      </c>
      <c r="C145" s="82"/>
      <c r="D145" s="82"/>
      <c r="E145" s="82"/>
      <c r="F145" s="82"/>
      <c r="G145" s="83"/>
    </row>
    <row r="146" spans="1:7">
      <c r="A146" s="82"/>
      <c r="B146" s="82"/>
      <c r="C146" s="82" t="s">
        <v>379</v>
      </c>
      <c r="D146" s="82"/>
      <c r="E146" s="82"/>
      <c r="F146" s="82"/>
      <c r="G146" s="83"/>
    </row>
    <row r="147" spans="1:7">
      <c r="A147" s="82"/>
      <c r="B147" s="82"/>
      <c r="C147" s="82"/>
      <c r="D147" s="82"/>
      <c r="E147" s="93" t="s">
        <v>267</v>
      </c>
      <c r="F147" s="93" t="s">
        <v>268</v>
      </c>
      <c r="G147" s="94" t="s">
        <v>323</v>
      </c>
    </row>
    <row r="148" spans="1:7">
      <c r="A148" s="82"/>
      <c r="B148" s="82"/>
      <c r="C148" s="82" t="s">
        <v>365</v>
      </c>
      <c r="D148" s="82"/>
      <c r="E148" s="91"/>
      <c r="F148" s="91"/>
      <c r="G148" s="92"/>
    </row>
    <row r="149" spans="1:7" s="80" customFormat="1" ht="30">
      <c r="A149" s="82"/>
      <c r="B149" s="82"/>
      <c r="C149" s="82"/>
      <c r="D149" s="103" t="s">
        <v>380</v>
      </c>
      <c r="E149" s="107">
        <v>35620000</v>
      </c>
      <c r="F149" s="107">
        <v>35620000</v>
      </c>
      <c r="G149" s="108">
        <f>E149-F149</f>
        <v>0</v>
      </c>
    </row>
    <row r="150" spans="1:7" s="80" customFormat="1" ht="45">
      <c r="A150" s="82"/>
      <c r="B150" s="82"/>
      <c r="C150" s="82"/>
      <c r="D150" s="103" t="s">
        <v>381</v>
      </c>
      <c r="E150" s="107">
        <v>303600000</v>
      </c>
      <c r="F150" s="107">
        <v>297316000</v>
      </c>
      <c r="G150" s="108">
        <f t="shared" ref="G150:G152" si="5">E150-F150</f>
        <v>6284000</v>
      </c>
    </row>
    <row r="151" spans="1:7" s="80" customFormat="1" ht="45">
      <c r="A151" s="82"/>
      <c r="B151" s="82"/>
      <c r="C151" s="82"/>
      <c r="D151" s="103" t="s">
        <v>382</v>
      </c>
      <c r="E151" s="107">
        <v>9404100</v>
      </c>
      <c r="F151" s="107">
        <v>7087660</v>
      </c>
      <c r="G151" s="108">
        <f t="shared" si="5"/>
        <v>2316440</v>
      </c>
    </row>
    <row r="152" spans="1:7" s="80" customFormat="1">
      <c r="A152" s="82"/>
      <c r="B152" s="82"/>
      <c r="C152" s="82"/>
      <c r="D152" s="103" t="s">
        <v>383</v>
      </c>
      <c r="E152" s="109">
        <v>36100000</v>
      </c>
      <c r="F152" s="109">
        <v>34900000</v>
      </c>
      <c r="G152" s="108">
        <f t="shared" si="5"/>
        <v>1200000</v>
      </c>
    </row>
    <row r="153" spans="1:7" s="80" customFormat="1">
      <c r="A153" s="82"/>
      <c r="B153" s="82"/>
      <c r="C153" s="82"/>
      <c r="D153" s="82"/>
      <c r="E153" s="109">
        <f>SUM(E149:E152)</f>
        <v>384724100</v>
      </c>
      <c r="F153" s="109">
        <f t="shared" ref="F153:G153" si="6">SUM(F149:F152)</f>
        <v>374923660</v>
      </c>
      <c r="G153" s="111">
        <f t="shared" si="6"/>
        <v>9800440</v>
      </c>
    </row>
    <row r="154" spans="1:7">
      <c r="A154" s="82"/>
      <c r="B154" s="82"/>
      <c r="C154" s="82"/>
      <c r="D154" s="82"/>
      <c r="E154" s="112"/>
      <c r="F154" s="112"/>
      <c r="G154" s="112"/>
    </row>
    <row r="155" spans="1:7">
      <c r="A155" s="82"/>
      <c r="B155" s="82"/>
      <c r="C155" s="82" t="s">
        <v>366</v>
      </c>
      <c r="D155" s="82"/>
      <c r="E155" s="82"/>
      <c r="F155" s="82"/>
      <c r="G155" s="83"/>
    </row>
    <row r="156" spans="1:7" ht="30">
      <c r="A156" s="82"/>
      <c r="B156" s="82"/>
      <c r="C156" s="82"/>
      <c r="D156" s="103" t="s">
        <v>384</v>
      </c>
      <c r="E156" s="107">
        <v>297183961</v>
      </c>
      <c r="F156" s="107">
        <v>280992567</v>
      </c>
      <c r="G156" s="108">
        <f>E156-F156</f>
        <v>16191394</v>
      </c>
    </row>
    <row r="157" spans="1:7" ht="30">
      <c r="A157" s="82"/>
      <c r="B157" s="82"/>
      <c r="C157" s="82"/>
      <c r="D157" s="103" t="s">
        <v>385</v>
      </c>
      <c r="E157" s="107">
        <v>276490000</v>
      </c>
      <c r="F157" s="107">
        <v>270990000</v>
      </c>
      <c r="G157" s="108">
        <f t="shared" ref="G157:G162" si="7">E157-F157</f>
        <v>5500000</v>
      </c>
    </row>
    <row r="158" spans="1:7" ht="30">
      <c r="A158" s="82"/>
      <c r="B158" s="82"/>
      <c r="C158" s="82"/>
      <c r="D158" s="103" t="s">
        <v>386</v>
      </c>
      <c r="E158" s="107">
        <v>17300000</v>
      </c>
      <c r="F158" s="107">
        <v>17300000</v>
      </c>
      <c r="G158" s="108">
        <f t="shared" si="7"/>
        <v>0</v>
      </c>
    </row>
    <row r="159" spans="1:7">
      <c r="A159" s="82"/>
      <c r="B159" s="82"/>
      <c r="C159" s="82"/>
      <c r="D159" s="103" t="s">
        <v>387</v>
      </c>
      <c r="E159" s="107">
        <v>5728000</v>
      </c>
      <c r="F159" s="107">
        <v>5728000</v>
      </c>
      <c r="G159" s="108">
        <f t="shared" si="7"/>
        <v>0</v>
      </c>
    </row>
    <row r="160" spans="1:7" ht="30">
      <c r="A160" s="82"/>
      <c r="B160" s="82"/>
      <c r="C160" s="82"/>
      <c r="D160" s="103" t="s">
        <v>388</v>
      </c>
      <c r="E160" s="107">
        <v>10825000</v>
      </c>
      <c r="F160" s="113">
        <v>8600000</v>
      </c>
      <c r="G160" s="108">
        <f t="shared" si="7"/>
        <v>2225000</v>
      </c>
    </row>
    <row r="161" spans="1:7">
      <c r="A161" s="82"/>
      <c r="B161" s="82"/>
      <c r="C161" s="82"/>
      <c r="D161" s="103" t="s">
        <v>389</v>
      </c>
      <c r="E161" s="107">
        <v>9800000</v>
      </c>
      <c r="F161" s="107">
        <v>6541640</v>
      </c>
      <c r="G161" s="108">
        <f t="shared" si="7"/>
        <v>3258360</v>
      </c>
    </row>
    <row r="162" spans="1:7" ht="45">
      <c r="A162" s="82"/>
      <c r="B162" s="82"/>
      <c r="C162" s="82"/>
      <c r="D162" s="84" t="s">
        <v>390</v>
      </c>
      <c r="E162" s="109">
        <v>66740500</v>
      </c>
      <c r="F162" s="109">
        <v>66740500</v>
      </c>
      <c r="G162" s="108">
        <f t="shared" si="7"/>
        <v>0</v>
      </c>
    </row>
    <row r="163" spans="1:7">
      <c r="A163" s="82"/>
      <c r="B163" s="82"/>
      <c r="C163" s="82"/>
      <c r="D163" s="82"/>
      <c r="E163" s="109">
        <f>SUM(E156:E162)</f>
        <v>684067461</v>
      </c>
      <c r="F163" s="109">
        <f t="shared" ref="F163:G163" si="8">SUM(F156:F162)</f>
        <v>656892707</v>
      </c>
      <c r="G163" s="111">
        <f t="shared" si="8"/>
        <v>27174754</v>
      </c>
    </row>
    <row r="164" spans="1:7">
      <c r="A164" s="82"/>
      <c r="B164" s="82"/>
      <c r="C164" s="82"/>
      <c r="D164" s="82"/>
      <c r="E164" s="112"/>
      <c r="F164" s="112"/>
      <c r="G164" s="112"/>
    </row>
    <row r="165" spans="1:7">
      <c r="A165" s="82"/>
      <c r="B165" s="82"/>
      <c r="C165" s="82" t="s">
        <v>367</v>
      </c>
      <c r="D165" s="82"/>
      <c r="E165" s="82"/>
      <c r="F165" s="82"/>
      <c r="G165" s="83"/>
    </row>
    <row r="166" spans="1:7" ht="30">
      <c r="A166" s="82"/>
      <c r="B166" s="82"/>
      <c r="C166" s="82"/>
      <c r="D166" s="103" t="s">
        <v>391</v>
      </c>
      <c r="E166" s="107">
        <v>0</v>
      </c>
      <c r="F166" s="107">
        <v>0</v>
      </c>
      <c r="G166" s="108">
        <f>E166-F166</f>
        <v>0</v>
      </c>
    </row>
    <row r="167" spans="1:7" ht="45">
      <c r="A167" s="82"/>
      <c r="B167" s="82"/>
      <c r="C167" s="82"/>
      <c r="D167" s="103" t="s">
        <v>392</v>
      </c>
      <c r="E167" s="107">
        <v>10350000</v>
      </c>
      <c r="F167" s="107">
        <v>10350000</v>
      </c>
      <c r="G167" s="108">
        <f t="shared" ref="G167:G174" si="9">E167-F167</f>
        <v>0</v>
      </c>
    </row>
    <row r="168" spans="1:7" ht="30">
      <c r="A168" s="82"/>
      <c r="B168" s="82"/>
      <c r="C168" s="82"/>
      <c r="D168" s="103" t="s">
        <v>393</v>
      </c>
      <c r="E168" s="107">
        <v>0</v>
      </c>
      <c r="F168" s="107">
        <v>0</v>
      </c>
      <c r="G168" s="108">
        <f t="shared" si="9"/>
        <v>0</v>
      </c>
    </row>
    <row r="169" spans="1:7" ht="30">
      <c r="A169" s="82"/>
      <c r="B169" s="82"/>
      <c r="C169" s="82"/>
      <c r="D169" s="103" t="s">
        <v>394</v>
      </c>
      <c r="E169" s="107">
        <v>450856128</v>
      </c>
      <c r="F169" s="107">
        <v>213957728</v>
      </c>
      <c r="G169" s="108">
        <f t="shared" si="9"/>
        <v>236898400</v>
      </c>
    </row>
    <row r="170" spans="1:7">
      <c r="A170" s="82"/>
      <c r="B170" s="82"/>
      <c r="C170" s="82"/>
      <c r="D170" s="103" t="s">
        <v>395</v>
      </c>
      <c r="E170" s="107">
        <v>432931000</v>
      </c>
      <c r="F170" s="107">
        <v>432931000</v>
      </c>
      <c r="G170" s="108">
        <f t="shared" si="9"/>
        <v>0</v>
      </c>
    </row>
    <row r="171" spans="1:7" ht="30">
      <c r="A171" s="82"/>
      <c r="B171" s="82"/>
      <c r="C171" s="82"/>
      <c r="D171" s="103" t="s">
        <v>396</v>
      </c>
      <c r="E171" s="107">
        <v>0</v>
      </c>
      <c r="F171" s="107">
        <v>0</v>
      </c>
      <c r="G171" s="108">
        <f t="shared" si="9"/>
        <v>0</v>
      </c>
    </row>
    <row r="172" spans="1:7" ht="45">
      <c r="A172" s="82"/>
      <c r="B172" s="82"/>
      <c r="C172" s="82"/>
      <c r="D172" s="103" t="s">
        <v>397</v>
      </c>
      <c r="E172" s="107">
        <v>105425000</v>
      </c>
      <c r="F172" s="107">
        <v>105425000</v>
      </c>
      <c r="G172" s="108">
        <f t="shared" si="9"/>
        <v>0</v>
      </c>
    </row>
    <row r="173" spans="1:7" ht="30">
      <c r="A173" s="82"/>
      <c r="B173" s="82"/>
      <c r="C173" s="82"/>
      <c r="D173" s="103" t="s">
        <v>398</v>
      </c>
      <c r="E173" s="107">
        <v>191047200</v>
      </c>
      <c r="F173" s="107">
        <v>191047200</v>
      </c>
      <c r="G173" s="108">
        <f t="shared" si="9"/>
        <v>0</v>
      </c>
    </row>
    <row r="174" spans="1:7">
      <c r="A174" s="82"/>
      <c r="B174" s="82"/>
      <c r="C174" s="82"/>
      <c r="D174" s="103" t="s">
        <v>399</v>
      </c>
      <c r="E174" s="109">
        <v>13300000</v>
      </c>
      <c r="F174" s="109">
        <v>13300000</v>
      </c>
      <c r="G174" s="108">
        <f t="shared" si="9"/>
        <v>0</v>
      </c>
    </row>
    <row r="175" spans="1:7">
      <c r="A175" s="82"/>
      <c r="B175" s="82"/>
      <c r="C175" s="82"/>
      <c r="D175" s="82"/>
      <c r="E175" s="109">
        <f>SUM(E166:E174)</f>
        <v>1203909328</v>
      </c>
      <c r="F175" s="109">
        <f t="shared" ref="F175:G175" si="10">SUM(F166:F174)</f>
        <v>967010928</v>
      </c>
      <c r="G175" s="111">
        <f t="shared" si="10"/>
        <v>236898400</v>
      </c>
    </row>
    <row r="176" spans="1:7">
      <c r="A176" s="82"/>
      <c r="B176" s="82"/>
      <c r="C176" s="82"/>
      <c r="D176" s="82"/>
      <c r="E176" s="112"/>
      <c r="F176" s="112"/>
      <c r="G176" s="112"/>
    </row>
    <row r="177" spans="1:7">
      <c r="A177" s="82"/>
      <c r="B177" s="82"/>
      <c r="C177" s="82" t="s">
        <v>376</v>
      </c>
      <c r="D177" s="82"/>
      <c r="E177" s="112"/>
      <c r="F177" s="112"/>
      <c r="G177" s="112"/>
    </row>
    <row r="178" spans="1:7">
      <c r="A178" s="82"/>
      <c r="B178" s="82"/>
      <c r="C178" s="82"/>
      <c r="D178" s="82" t="s">
        <v>376</v>
      </c>
      <c r="E178" s="109">
        <v>20000000</v>
      </c>
      <c r="F178" s="109">
        <v>0</v>
      </c>
      <c r="G178" s="110">
        <f>E178-F178</f>
        <v>20000000</v>
      </c>
    </row>
    <row r="179" spans="1:7">
      <c r="A179" s="82"/>
      <c r="B179" s="82"/>
      <c r="C179" s="82"/>
      <c r="D179" s="82"/>
      <c r="E179" s="109">
        <f>E178</f>
        <v>20000000</v>
      </c>
      <c r="F179" s="109">
        <f t="shared" ref="F179:G179" si="11">F178</f>
        <v>0</v>
      </c>
      <c r="G179" s="109">
        <f t="shared" si="11"/>
        <v>20000000</v>
      </c>
    </row>
    <row r="180" spans="1:7">
      <c r="A180" s="82"/>
      <c r="B180" s="82"/>
      <c r="C180" s="82"/>
      <c r="D180" s="82"/>
      <c r="E180" s="112"/>
      <c r="F180" s="112"/>
      <c r="G180" s="112"/>
    </row>
    <row r="181" spans="1:7">
      <c r="A181" s="82"/>
      <c r="B181" s="82">
        <v>15</v>
      </c>
      <c r="C181" s="82" t="s">
        <v>400</v>
      </c>
      <c r="D181" s="82"/>
      <c r="E181" s="82"/>
      <c r="F181" s="82"/>
      <c r="G181" s="83"/>
    </row>
    <row r="182" spans="1:7">
      <c r="A182" s="82"/>
      <c r="B182" s="82"/>
      <c r="C182" s="82"/>
      <c r="D182" s="82"/>
      <c r="E182" s="93" t="s">
        <v>267</v>
      </c>
      <c r="F182" s="93" t="s">
        <v>268</v>
      </c>
      <c r="G182" s="94" t="s">
        <v>323</v>
      </c>
    </row>
    <row r="183" spans="1:7">
      <c r="A183" s="82"/>
      <c r="B183" s="82"/>
      <c r="C183" s="82" t="s">
        <v>283</v>
      </c>
      <c r="D183" s="82"/>
      <c r="E183" s="82"/>
      <c r="F183" s="82"/>
      <c r="G183" s="83"/>
    </row>
    <row r="184" spans="1:7" ht="90">
      <c r="A184" s="82"/>
      <c r="B184" s="82"/>
      <c r="C184" s="82"/>
      <c r="D184" s="84" t="s">
        <v>401</v>
      </c>
      <c r="E184" s="107">
        <v>531761400</v>
      </c>
      <c r="F184" s="107">
        <v>512424646</v>
      </c>
      <c r="G184" s="108">
        <f>E184-F184</f>
        <v>19336754</v>
      </c>
    </row>
    <row r="185" spans="1:7" ht="45">
      <c r="A185" s="82"/>
      <c r="B185" s="82"/>
      <c r="C185" s="82"/>
      <c r="D185" s="84" t="s">
        <v>402</v>
      </c>
      <c r="E185" s="107">
        <v>33450000</v>
      </c>
      <c r="F185" s="107">
        <v>30191640</v>
      </c>
      <c r="G185" s="108">
        <f t="shared" ref="G185:G188" si="12">E185-F185</f>
        <v>3258360</v>
      </c>
    </row>
    <row r="186" spans="1:7" ht="75">
      <c r="A186" s="82"/>
      <c r="B186" s="82"/>
      <c r="C186" s="82"/>
      <c r="D186" s="84" t="s">
        <v>403</v>
      </c>
      <c r="E186" s="107">
        <v>14757500</v>
      </c>
      <c r="F186" s="107">
        <v>14757500</v>
      </c>
      <c r="G186" s="108">
        <f t="shared" si="12"/>
        <v>0</v>
      </c>
    </row>
    <row r="187" spans="1:7" ht="75">
      <c r="A187" s="82"/>
      <c r="B187" s="82"/>
      <c r="C187" s="82"/>
      <c r="D187" s="84" t="s">
        <v>404</v>
      </c>
      <c r="E187" s="107">
        <v>75969508</v>
      </c>
      <c r="F187" s="107">
        <v>72432008</v>
      </c>
      <c r="G187" s="108">
        <f t="shared" si="12"/>
        <v>3537500</v>
      </c>
    </row>
    <row r="188" spans="1:7">
      <c r="A188" s="82"/>
      <c r="B188" s="82"/>
      <c r="C188" s="82"/>
      <c r="D188" s="103" t="s">
        <v>405</v>
      </c>
      <c r="E188" s="109">
        <v>99925000</v>
      </c>
      <c r="F188" s="109">
        <v>99925000</v>
      </c>
      <c r="G188" s="108">
        <f t="shared" si="12"/>
        <v>0</v>
      </c>
    </row>
    <row r="189" spans="1:7">
      <c r="A189" s="82"/>
      <c r="B189" s="82"/>
      <c r="C189" s="82"/>
      <c r="D189" s="82"/>
      <c r="E189" s="109">
        <f>SUM(E184:E188)</f>
        <v>755863408</v>
      </c>
      <c r="F189" s="109">
        <f>SUM(F184:F188)</f>
        <v>729730794</v>
      </c>
      <c r="G189" s="111">
        <f>SUM(G184:G188)</f>
        <v>26132614</v>
      </c>
    </row>
    <row r="190" spans="1:7">
      <c r="A190" s="82"/>
      <c r="B190" s="82"/>
      <c r="C190" s="82"/>
      <c r="D190" s="82"/>
      <c r="E190" s="112"/>
      <c r="F190" s="112"/>
      <c r="G190" s="112"/>
    </row>
    <row r="191" spans="1:7">
      <c r="A191" s="82"/>
      <c r="B191" s="82"/>
      <c r="C191" s="82" t="s">
        <v>406</v>
      </c>
      <c r="D191" s="82"/>
      <c r="E191" s="91"/>
      <c r="F191" s="91"/>
      <c r="G191" s="92"/>
    </row>
    <row r="192" spans="1:7">
      <c r="A192" s="82"/>
      <c r="B192" s="82"/>
      <c r="C192" s="82"/>
      <c r="D192" s="103" t="s">
        <v>407</v>
      </c>
      <c r="E192" s="107">
        <v>31590000</v>
      </c>
      <c r="F192" s="107">
        <v>31590000</v>
      </c>
      <c r="G192" s="108">
        <f>E192-F192</f>
        <v>0</v>
      </c>
    </row>
    <row r="193" spans="1:7">
      <c r="A193" s="82"/>
      <c r="B193" s="82"/>
      <c r="C193" s="82"/>
      <c r="D193" s="103" t="s">
        <v>408</v>
      </c>
      <c r="E193" s="107">
        <v>59088550</v>
      </c>
      <c r="F193" s="107">
        <v>55701050</v>
      </c>
      <c r="G193" s="108">
        <f t="shared" ref="G193:G199" si="13">E193-F193</f>
        <v>3387500</v>
      </c>
    </row>
    <row r="194" spans="1:7" ht="45">
      <c r="A194" s="82"/>
      <c r="B194" s="82"/>
      <c r="C194" s="82"/>
      <c r="D194" s="103" t="s">
        <v>409</v>
      </c>
      <c r="E194" s="107">
        <v>844113450</v>
      </c>
      <c r="F194" s="107">
        <v>727003450</v>
      </c>
      <c r="G194" s="108">
        <f t="shared" si="13"/>
        <v>117110000</v>
      </c>
    </row>
    <row r="195" spans="1:7" ht="30">
      <c r="A195" s="82"/>
      <c r="B195" s="82"/>
      <c r="C195" s="82"/>
      <c r="D195" s="103" t="s">
        <v>410</v>
      </c>
      <c r="E195" s="107">
        <v>44130500</v>
      </c>
      <c r="F195" s="107">
        <v>44130500</v>
      </c>
      <c r="G195" s="108">
        <f t="shared" si="13"/>
        <v>0</v>
      </c>
    </row>
    <row r="196" spans="1:7" ht="30">
      <c r="A196" s="82"/>
      <c r="B196" s="82"/>
      <c r="C196" s="82"/>
      <c r="D196" s="103" t="s">
        <v>411</v>
      </c>
      <c r="E196" s="107">
        <v>0</v>
      </c>
      <c r="F196" s="107">
        <v>0</v>
      </c>
      <c r="G196" s="108">
        <f t="shared" si="13"/>
        <v>0</v>
      </c>
    </row>
    <row r="197" spans="1:7" ht="60">
      <c r="A197" s="82"/>
      <c r="B197" s="82"/>
      <c r="C197" s="82"/>
      <c r="D197" s="103" t="s">
        <v>412</v>
      </c>
      <c r="E197" s="107">
        <v>216047200</v>
      </c>
      <c r="F197" s="107">
        <v>216047200</v>
      </c>
      <c r="G197" s="108">
        <f t="shared" si="13"/>
        <v>0</v>
      </c>
    </row>
    <row r="198" spans="1:7" ht="30">
      <c r="A198" s="82"/>
      <c r="B198" s="82"/>
      <c r="C198" s="82"/>
      <c r="D198" s="103" t="s">
        <v>413</v>
      </c>
      <c r="E198" s="107">
        <v>0</v>
      </c>
      <c r="F198" s="107">
        <v>0</v>
      </c>
      <c r="G198" s="108">
        <f t="shared" si="13"/>
        <v>0</v>
      </c>
    </row>
    <row r="199" spans="1:7">
      <c r="A199" s="82"/>
      <c r="B199" s="82"/>
      <c r="C199" s="82"/>
      <c r="D199" s="103" t="s">
        <v>186</v>
      </c>
      <c r="E199" s="109">
        <v>64691725</v>
      </c>
      <c r="F199" s="109">
        <v>64691725</v>
      </c>
      <c r="G199" s="108">
        <f t="shared" si="13"/>
        <v>0</v>
      </c>
    </row>
    <row r="200" spans="1:7">
      <c r="A200" s="82"/>
      <c r="B200" s="82"/>
      <c r="C200" s="82"/>
      <c r="D200" s="82"/>
      <c r="E200" s="109">
        <f>SUM(E192:E199)</f>
        <v>1259661425</v>
      </c>
      <c r="F200" s="109">
        <f>SUM(F192:F199)</f>
        <v>1139163925</v>
      </c>
      <c r="G200" s="111">
        <f>SUM(G192:G199)</f>
        <v>120497500</v>
      </c>
    </row>
    <row r="201" spans="1:7">
      <c r="A201" s="82"/>
      <c r="B201" s="82"/>
      <c r="C201" s="82"/>
      <c r="D201" s="82"/>
      <c r="E201" s="112"/>
      <c r="F201" s="112"/>
      <c r="G201" s="112"/>
    </row>
    <row r="202" spans="1:7">
      <c r="A202" s="82"/>
      <c r="B202" s="82"/>
      <c r="C202" s="82" t="s">
        <v>287</v>
      </c>
      <c r="D202" s="82"/>
      <c r="E202" s="91"/>
      <c r="F202" s="91"/>
      <c r="G202" s="92"/>
    </row>
    <row r="203" spans="1:7" ht="75">
      <c r="A203" s="82"/>
      <c r="B203" s="82"/>
      <c r="C203" s="82"/>
      <c r="D203" s="84" t="s">
        <v>414</v>
      </c>
      <c r="E203" s="107">
        <v>2307500</v>
      </c>
      <c r="F203" s="107">
        <v>2307500</v>
      </c>
      <c r="G203" s="108">
        <f>E203-F203</f>
        <v>0</v>
      </c>
    </row>
    <row r="204" spans="1:7" ht="45">
      <c r="A204" s="82"/>
      <c r="B204" s="82"/>
      <c r="C204" s="82"/>
      <c r="D204" s="103" t="s">
        <v>415</v>
      </c>
      <c r="E204" s="107">
        <v>43780500</v>
      </c>
      <c r="F204" s="107">
        <v>43780500</v>
      </c>
      <c r="G204" s="108">
        <f t="shared" ref="G204:G206" si="14">E204-F204</f>
        <v>0</v>
      </c>
    </row>
    <row r="205" spans="1:7" ht="45">
      <c r="A205" s="82"/>
      <c r="B205" s="82"/>
      <c r="C205" s="82"/>
      <c r="D205" s="103" t="s">
        <v>416</v>
      </c>
      <c r="E205" s="107">
        <v>27716100</v>
      </c>
      <c r="F205" s="107">
        <v>16430000</v>
      </c>
      <c r="G205" s="108">
        <f t="shared" si="14"/>
        <v>11286100</v>
      </c>
    </row>
    <row r="206" spans="1:7" ht="45">
      <c r="A206" s="82"/>
      <c r="B206" s="82"/>
      <c r="C206" s="82"/>
      <c r="D206" s="103" t="s">
        <v>417</v>
      </c>
      <c r="E206" s="109">
        <v>23765000</v>
      </c>
      <c r="F206" s="109">
        <v>19550000</v>
      </c>
      <c r="G206" s="108">
        <f t="shared" si="14"/>
        <v>4215000</v>
      </c>
    </row>
    <row r="207" spans="1:7">
      <c r="A207" s="82"/>
      <c r="B207" s="82"/>
      <c r="C207" s="82"/>
      <c r="D207" s="82"/>
      <c r="E207" s="109">
        <f>SUM(E203:E206)</f>
        <v>97569100</v>
      </c>
      <c r="F207" s="109">
        <f t="shared" ref="F207:G207" si="15">SUM(F203:F206)</f>
        <v>82068000</v>
      </c>
      <c r="G207" s="111">
        <f t="shared" si="15"/>
        <v>15501100</v>
      </c>
    </row>
    <row r="208" spans="1:7">
      <c r="A208" s="82"/>
      <c r="B208" s="82"/>
      <c r="C208" s="82"/>
      <c r="D208" s="82"/>
      <c r="E208" s="112"/>
      <c r="F208" s="112"/>
      <c r="G208" s="112"/>
    </row>
    <row r="209" spans="1:7">
      <c r="A209" s="82"/>
      <c r="B209" s="82"/>
      <c r="C209" s="82" t="s">
        <v>418</v>
      </c>
      <c r="D209" s="82"/>
      <c r="E209" s="112"/>
      <c r="F209" s="112"/>
      <c r="G209" s="114"/>
    </row>
    <row r="210" spans="1:7" ht="30">
      <c r="A210" s="82"/>
      <c r="B210" s="82"/>
      <c r="C210" s="82"/>
      <c r="D210" s="103" t="s">
        <v>419</v>
      </c>
      <c r="E210" s="107">
        <v>0</v>
      </c>
      <c r="F210" s="107">
        <v>0</v>
      </c>
      <c r="G210" s="108">
        <f>E210-F210</f>
        <v>0</v>
      </c>
    </row>
    <row r="211" spans="1:7" ht="30">
      <c r="A211" s="82"/>
      <c r="B211" s="82"/>
      <c r="C211" s="82"/>
      <c r="D211" s="103" t="s">
        <v>420</v>
      </c>
      <c r="E211" s="107">
        <v>6078250</v>
      </c>
      <c r="F211" s="107">
        <v>3295000</v>
      </c>
      <c r="G211" s="108">
        <f t="shared" ref="G211:G216" si="16">E211-F211</f>
        <v>2783250</v>
      </c>
    </row>
    <row r="212" spans="1:7" ht="45">
      <c r="A212" s="82"/>
      <c r="B212" s="82"/>
      <c r="C212" s="82"/>
      <c r="D212" s="103" t="s">
        <v>421</v>
      </c>
      <c r="E212" s="107">
        <v>0</v>
      </c>
      <c r="F212" s="107">
        <v>0</v>
      </c>
      <c r="G212" s="108">
        <f t="shared" si="16"/>
        <v>0</v>
      </c>
    </row>
    <row r="213" spans="1:7" ht="75">
      <c r="A213" s="82"/>
      <c r="B213" s="82"/>
      <c r="C213" s="82"/>
      <c r="D213" s="84" t="s">
        <v>422</v>
      </c>
      <c r="E213" s="107">
        <v>5660000</v>
      </c>
      <c r="F213" s="107">
        <v>0</v>
      </c>
      <c r="G213" s="108">
        <f t="shared" si="16"/>
        <v>5660000</v>
      </c>
    </row>
    <row r="214" spans="1:7" ht="45">
      <c r="A214" s="82"/>
      <c r="B214" s="82"/>
      <c r="C214" s="82"/>
      <c r="D214" s="84" t="s">
        <v>423</v>
      </c>
      <c r="E214" s="107">
        <v>0</v>
      </c>
      <c r="F214" s="107">
        <v>0</v>
      </c>
      <c r="G214" s="108">
        <f t="shared" si="16"/>
        <v>0</v>
      </c>
    </row>
    <row r="215" spans="1:7" ht="30">
      <c r="A215" s="82"/>
      <c r="B215" s="82"/>
      <c r="C215" s="82"/>
      <c r="D215" s="103" t="s">
        <v>424</v>
      </c>
      <c r="E215" s="107">
        <v>4947500</v>
      </c>
      <c r="F215" s="107">
        <v>4947500</v>
      </c>
      <c r="G215" s="108">
        <f t="shared" si="16"/>
        <v>0</v>
      </c>
    </row>
    <row r="216" spans="1:7" ht="45">
      <c r="A216" s="82"/>
      <c r="B216" s="82"/>
      <c r="C216" s="82"/>
      <c r="D216" s="103" t="s">
        <v>425</v>
      </c>
      <c r="E216" s="109">
        <v>225949178</v>
      </c>
      <c r="F216" s="109">
        <v>106082250</v>
      </c>
      <c r="G216" s="108">
        <f t="shared" si="16"/>
        <v>119866928</v>
      </c>
    </row>
    <row r="217" spans="1:7">
      <c r="A217" s="82"/>
      <c r="B217" s="82"/>
      <c r="C217" s="82"/>
      <c r="D217" s="82"/>
      <c r="E217" s="109">
        <f>SUM(E210:E216)</f>
        <v>242634928</v>
      </c>
      <c r="F217" s="109">
        <f t="shared" ref="F217:G217" si="17">SUM(F210:F216)</f>
        <v>114324750</v>
      </c>
      <c r="G217" s="111">
        <f t="shared" si="17"/>
        <v>128310178</v>
      </c>
    </row>
    <row r="218" spans="1:7">
      <c r="A218" s="82"/>
      <c r="B218" s="82"/>
      <c r="C218" s="82"/>
      <c r="D218" s="82"/>
      <c r="E218" s="112"/>
      <c r="F218" s="112"/>
      <c r="G218" s="112"/>
    </row>
    <row r="219" spans="1:7">
      <c r="A219" s="82"/>
      <c r="B219" s="82"/>
      <c r="C219" s="82" t="s">
        <v>426</v>
      </c>
      <c r="D219" s="82"/>
      <c r="E219" s="82"/>
      <c r="F219" s="82"/>
      <c r="G219" s="114"/>
    </row>
    <row r="220" spans="1:7" ht="45">
      <c r="A220" s="82"/>
      <c r="B220" s="82"/>
      <c r="C220" s="82"/>
      <c r="D220" s="103" t="s">
        <v>427</v>
      </c>
      <c r="E220" s="107">
        <v>10000000</v>
      </c>
      <c r="F220" s="107">
        <v>0</v>
      </c>
      <c r="G220" s="108">
        <f>E220-F220</f>
        <v>10000000</v>
      </c>
    </row>
    <row r="221" spans="1:7">
      <c r="A221" s="82"/>
      <c r="B221" s="82"/>
      <c r="C221" s="82"/>
      <c r="D221" s="82" t="s">
        <v>428</v>
      </c>
      <c r="E221" s="107">
        <v>5000000</v>
      </c>
      <c r="F221" s="107">
        <v>0</v>
      </c>
      <c r="G221" s="108">
        <f t="shared" ref="G221:G222" si="18">E221-F221</f>
        <v>5000000</v>
      </c>
    </row>
    <row r="222" spans="1:7" ht="30">
      <c r="A222" s="82"/>
      <c r="B222" s="82"/>
      <c r="C222" s="82"/>
      <c r="D222" s="103" t="s">
        <v>429</v>
      </c>
      <c r="E222" s="109">
        <v>5000000</v>
      </c>
      <c r="F222" s="109">
        <v>0</v>
      </c>
      <c r="G222" s="108">
        <f t="shared" si="18"/>
        <v>5000000</v>
      </c>
    </row>
    <row r="223" spans="1:7">
      <c r="A223" s="82"/>
      <c r="B223" s="82"/>
      <c r="C223" s="82"/>
      <c r="D223" s="82"/>
      <c r="E223" s="109">
        <f>SUM(E220:E222)</f>
        <v>20000000</v>
      </c>
      <c r="F223" s="109">
        <f t="shared" ref="F223:G223" si="19">SUM(F220:F222)</f>
        <v>0</v>
      </c>
      <c r="G223" s="111">
        <f t="shared" si="19"/>
        <v>20000000</v>
      </c>
    </row>
    <row r="224" spans="1:7">
      <c r="A224" s="82"/>
      <c r="B224" s="82"/>
      <c r="C224" s="82"/>
      <c r="D224" s="82"/>
      <c r="E224" s="112"/>
      <c r="F224" s="112"/>
      <c r="G224" s="112"/>
    </row>
    <row r="225" spans="1:7">
      <c r="A225" s="82"/>
      <c r="B225" s="82">
        <v>16</v>
      </c>
      <c r="C225" s="82" t="s">
        <v>430</v>
      </c>
      <c r="D225" s="82"/>
      <c r="E225" s="91"/>
      <c r="F225" s="91"/>
      <c r="G225" s="92"/>
    </row>
    <row r="226" spans="1:7">
      <c r="A226" s="82"/>
      <c r="B226" s="82"/>
      <c r="C226" s="82" t="s">
        <v>431</v>
      </c>
      <c r="D226" s="82"/>
      <c r="E226" s="82"/>
      <c r="F226" s="91"/>
      <c r="G226" s="92"/>
    </row>
    <row r="227" spans="1:7">
      <c r="A227" s="82"/>
      <c r="B227" s="82"/>
      <c r="C227" s="82"/>
      <c r="D227" s="82"/>
      <c r="E227" s="115" t="s">
        <v>432</v>
      </c>
      <c r="F227" s="115" t="s">
        <v>433</v>
      </c>
      <c r="G227" s="116" t="s">
        <v>434</v>
      </c>
    </row>
    <row r="228" spans="1:7">
      <c r="A228" s="82"/>
      <c r="B228" s="82"/>
      <c r="C228" s="82" t="s">
        <v>254</v>
      </c>
      <c r="D228" s="82"/>
      <c r="E228" s="107">
        <v>548106611</v>
      </c>
      <c r="F228" s="107">
        <v>548106611</v>
      </c>
      <c r="G228" s="108" t="s">
        <v>352</v>
      </c>
    </row>
    <row r="229" spans="1:7">
      <c r="A229" s="82"/>
      <c r="B229" s="82"/>
      <c r="C229" s="82" t="s">
        <v>256</v>
      </c>
      <c r="D229" s="82"/>
      <c r="E229" s="109" t="s">
        <v>435</v>
      </c>
      <c r="F229" s="109">
        <v>0</v>
      </c>
      <c r="G229" s="110" t="s">
        <v>352</v>
      </c>
    </row>
    <row r="230" spans="1:7">
      <c r="A230" s="82"/>
      <c r="B230" s="82"/>
      <c r="C230" s="82"/>
      <c r="D230" s="82"/>
      <c r="E230" s="109">
        <v>548106611</v>
      </c>
      <c r="F230" s="109">
        <f>F228-F229</f>
        <v>548106611</v>
      </c>
      <c r="G230" s="109" t="s">
        <v>352</v>
      </c>
    </row>
    <row r="231" spans="1:7">
      <c r="A231" s="82"/>
      <c r="B231" s="82"/>
      <c r="C231" s="82" t="s">
        <v>436</v>
      </c>
      <c r="D231" s="82"/>
      <c r="E231" s="107"/>
      <c r="F231" s="107"/>
      <c r="G231" s="108"/>
    </row>
    <row r="232" spans="1:7">
      <c r="A232" s="82"/>
      <c r="B232" s="82"/>
      <c r="C232" s="82" t="s">
        <v>437</v>
      </c>
      <c r="D232" s="82"/>
      <c r="E232" s="107">
        <v>548106611</v>
      </c>
      <c r="F232" s="107">
        <f>F230</f>
        <v>548106611</v>
      </c>
      <c r="G232" s="108" t="s">
        <v>352</v>
      </c>
    </row>
    <row r="233" spans="1:7">
      <c r="A233" s="82"/>
      <c r="B233" s="82"/>
      <c r="C233" s="82" t="s">
        <v>438</v>
      </c>
      <c r="D233" s="82"/>
      <c r="E233" s="107" t="s">
        <v>435</v>
      </c>
      <c r="F233" s="107" t="s">
        <v>439</v>
      </c>
      <c r="G233" s="108" t="s">
        <v>352</v>
      </c>
    </row>
    <row r="234" spans="1:7" ht="45" customHeight="1">
      <c r="A234" s="82"/>
      <c r="B234" s="82"/>
      <c r="C234" s="246" t="s">
        <v>440</v>
      </c>
      <c r="D234" s="246"/>
      <c r="E234" s="109" t="s">
        <v>435</v>
      </c>
      <c r="F234" s="109" t="s">
        <v>439</v>
      </c>
      <c r="G234" s="110" t="s">
        <v>352</v>
      </c>
    </row>
    <row r="235" spans="1:7">
      <c r="A235" s="82"/>
      <c r="B235" s="82"/>
      <c r="C235" s="82"/>
      <c r="D235" s="82"/>
      <c r="E235" s="109">
        <v>548106611</v>
      </c>
      <c r="F235" s="109">
        <f>SUM(F232:F234)</f>
        <v>548106611</v>
      </c>
      <c r="G235" s="109" t="s">
        <v>352</v>
      </c>
    </row>
    <row r="236" spans="1:7">
      <c r="A236" s="82"/>
      <c r="B236" s="82"/>
      <c r="C236" s="82" t="s">
        <v>441</v>
      </c>
      <c r="D236" s="82"/>
      <c r="E236" s="112"/>
      <c r="F236" s="112"/>
      <c r="G236" s="114"/>
    </row>
    <row r="237" spans="1:7">
      <c r="A237" s="82"/>
      <c r="B237" s="82"/>
      <c r="C237" s="82" t="s">
        <v>442</v>
      </c>
      <c r="D237" s="82"/>
      <c r="E237" s="112" t="s">
        <v>435</v>
      </c>
      <c r="F237" s="112" t="s">
        <v>439</v>
      </c>
      <c r="G237" s="112" t="s">
        <v>352</v>
      </c>
    </row>
    <row r="238" spans="1:7">
      <c r="A238" s="82"/>
      <c r="B238" s="82"/>
      <c r="C238" s="82" t="s">
        <v>443</v>
      </c>
      <c r="D238" s="82"/>
      <c r="E238" s="117" t="s">
        <v>435</v>
      </c>
      <c r="F238" s="117" t="s">
        <v>439</v>
      </c>
      <c r="G238" s="117" t="s">
        <v>352</v>
      </c>
    </row>
    <row r="239" spans="1:7">
      <c r="A239" s="82"/>
      <c r="B239" s="82"/>
      <c r="C239" s="82"/>
      <c r="D239" s="82"/>
      <c r="E239" s="117" t="s">
        <v>435</v>
      </c>
      <c r="F239" s="117" t="s">
        <v>439</v>
      </c>
      <c r="G239" s="117" t="s">
        <v>352</v>
      </c>
    </row>
    <row r="240" spans="1:7">
      <c r="A240" s="82"/>
      <c r="B240" s="82"/>
      <c r="C240" s="82"/>
      <c r="D240" s="82"/>
      <c r="E240" s="112"/>
      <c r="F240" s="112"/>
      <c r="G240" s="112"/>
    </row>
    <row r="241" spans="1:8">
      <c r="A241" s="82"/>
      <c r="B241" s="82">
        <v>17</v>
      </c>
      <c r="C241" s="82" t="s">
        <v>444</v>
      </c>
      <c r="D241" s="82"/>
      <c r="E241" s="112"/>
      <c r="F241" s="112"/>
      <c r="G241" s="114"/>
    </row>
    <row r="242" spans="1:8">
      <c r="A242" s="82"/>
      <c r="B242" s="82"/>
      <c r="C242" s="82" t="s">
        <v>445</v>
      </c>
      <c r="D242" s="82"/>
      <c r="E242" s="91"/>
      <c r="F242" s="91"/>
      <c r="G242" s="92"/>
    </row>
    <row r="243" spans="1:8">
      <c r="A243" s="82"/>
      <c r="B243" s="82"/>
      <c r="C243" s="82"/>
      <c r="D243" s="82"/>
      <c r="E243" s="118">
        <v>2018</v>
      </c>
      <c r="F243" s="118">
        <v>2019</v>
      </c>
      <c r="G243" s="116" t="s">
        <v>434</v>
      </c>
    </row>
    <row r="244" spans="1:8">
      <c r="A244" s="82"/>
      <c r="B244" s="82"/>
      <c r="C244" s="82" t="s">
        <v>446</v>
      </c>
      <c r="D244" s="82"/>
      <c r="E244" s="107">
        <v>0</v>
      </c>
      <c r="F244" s="107">
        <v>0</v>
      </c>
      <c r="G244" s="212">
        <f>F244-E244</f>
        <v>0</v>
      </c>
    </row>
    <row r="245" spans="1:8">
      <c r="A245" s="82"/>
      <c r="B245" s="82"/>
      <c r="C245" s="82" t="s">
        <v>447</v>
      </c>
      <c r="D245" s="82"/>
      <c r="E245" s="107">
        <v>307654000</v>
      </c>
      <c r="F245" s="107">
        <v>325037000</v>
      </c>
      <c r="G245" s="212">
        <f t="shared" ref="G245:G252" si="20">F245-E245</f>
        <v>17383000</v>
      </c>
    </row>
    <row r="246" spans="1:8">
      <c r="A246" s="82"/>
      <c r="B246" s="82"/>
      <c r="C246" s="82" t="s">
        <v>448</v>
      </c>
      <c r="D246" s="82"/>
      <c r="E246" s="107">
        <v>0</v>
      </c>
      <c r="F246" s="107">
        <v>9917000</v>
      </c>
      <c r="G246" s="212">
        <f t="shared" si="20"/>
        <v>9917000</v>
      </c>
      <c r="H246" s="119"/>
    </row>
    <row r="247" spans="1:8">
      <c r="A247" s="82"/>
      <c r="B247" s="82"/>
      <c r="C247" s="82" t="s">
        <v>449</v>
      </c>
      <c r="D247" s="82"/>
      <c r="E247" s="107">
        <v>1571095000</v>
      </c>
      <c r="F247" s="107">
        <v>1571095000</v>
      </c>
      <c r="G247" s="212">
        <f t="shared" si="20"/>
        <v>0</v>
      </c>
      <c r="H247" s="119"/>
    </row>
    <row r="248" spans="1:8">
      <c r="A248" s="82"/>
      <c r="B248" s="82"/>
      <c r="C248" s="82" t="s">
        <v>450</v>
      </c>
      <c r="D248" s="82"/>
      <c r="E248" s="107">
        <v>1704298100</v>
      </c>
      <c r="F248" s="107">
        <v>636873200</v>
      </c>
      <c r="G248" s="212">
        <f>E248-F248</f>
        <v>1067424900</v>
      </c>
    </row>
    <row r="249" spans="1:8">
      <c r="A249" s="82"/>
      <c r="B249" s="82"/>
      <c r="C249" s="82" t="s">
        <v>451</v>
      </c>
      <c r="D249" s="82"/>
      <c r="E249" s="107">
        <v>172080100</v>
      </c>
      <c r="F249" s="107">
        <v>1843226000</v>
      </c>
      <c r="G249" s="212">
        <f t="shared" si="20"/>
        <v>1671145900</v>
      </c>
    </row>
    <row r="250" spans="1:8">
      <c r="A250" s="82"/>
      <c r="B250" s="82"/>
      <c r="C250" s="82" t="s">
        <v>452</v>
      </c>
      <c r="D250" s="82"/>
      <c r="E250" s="107">
        <v>0</v>
      </c>
      <c r="F250" s="107">
        <v>25000000</v>
      </c>
      <c r="G250" s="212">
        <f t="shared" si="20"/>
        <v>25000000</v>
      </c>
    </row>
    <row r="251" spans="1:8">
      <c r="A251" s="82"/>
      <c r="B251" s="82"/>
      <c r="C251" s="82" t="s">
        <v>453</v>
      </c>
      <c r="D251" s="82"/>
      <c r="E251" s="107">
        <v>0</v>
      </c>
      <c r="F251" s="107">
        <v>48056500</v>
      </c>
      <c r="G251" s="212">
        <f t="shared" si="20"/>
        <v>48056500</v>
      </c>
    </row>
    <row r="252" spans="1:8">
      <c r="A252" s="82"/>
      <c r="B252" s="82"/>
      <c r="C252" s="82" t="s">
        <v>454</v>
      </c>
      <c r="D252" s="82"/>
      <c r="E252" s="109">
        <v>0</v>
      </c>
      <c r="F252" s="109">
        <v>0</v>
      </c>
      <c r="G252" s="212">
        <f t="shared" si="20"/>
        <v>0</v>
      </c>
    </row>
    <row r="253" spans="1:8">
      <c r="A253" s="82"/>
      <c r="B253" s="82"/>
      <c r="C253" s="82"/>
      <c r="D253" s="82"/>
      <c r="E253" s="109">
        <f>SUM(E244:E252)</f>
        <v>3755127200</v>
      </c>
      <c r="F253" s="109">
        <f>SUM(F244:F252)</f>
        <v>4459204700</v>
      </c>
      <c r="G253" s="111">
        <f>SUM(G244:G252)</f>
        <v>2838927300</v>
      </c>
    </row>
    <row r="254" spans="1:8">
      <c r="A254" s="82"/>
      <c r="B254" s="82"/>
      <c r="C254" s="82"/>
      <c r="D254" s="82"/>
      <c r="E254" s="91"/>
      <c r="F254" s="91"/>
      <c r="G254" s="91"/>
    </row>
    <row r="255" spans="1:8">
      <c r="A255" s="82"/>
      <c r="B255" s="82">
        <v>18</v>
      </c>
      <c r="C255" s="82" t="s">
        <v>455</v>
      </c>
      <c r="D255" s="82"/>
      <c r="E255" s="91"/>
      <c r="F255" s="91"/>
      <c r="G255" s="92"/>
    </row>
    <row r="256" spans="1:8">
      <c r="A256" s="82"/>
      <c r="B256" s="82"/>
      <c r="C256" s="82" t="s">
        <v>456</v>
      </c>
      <c r="D256" s="82"/>
      <c r="E256" s="82"/>
      <c r="F256" s="91"/>
      <c r="G256" s="92"/>
    </row>
    <row r="257" spans="1:7" ht="30" customHeight="1">
      <c r="A257" s="82"/>
      <c r="B257" s="82"/>
      <c r="C257" s="82"/>
      <c r="D257" s="82"/>
      <c r="E257" s="244">
        <v>2018</v>
      </c>
      <c r="F257" s="244">
        <v>2019</v>
      </c>
      <c r="G257" s="245" t="s">
        <v>434</v>
      </c>
    </row>
    <row r="258" spans="1:7">
      <c r="A258" s="82"/>
      <c r="B258" s="82"/>
      <c r="C258" s="82"/>
      <c r="D258" s="82"/>
      <c r="E258" s="244"/>
      <c r="F258" s="244"/>
      <c r="G258" s="245"/>
    </row>
    <row r="259" spans="1:7">
      <c r="A259" s="82"/>
      <c r="B259" s="82"/>
      <c r="C259" s="82" t="s">
        <v>457</v>
      </c>
      <c r="D259" s="82"/>
      <c r="E259" s="91" t="s">
        <v>347</v>
      </c>
      <c r="F259" s="91" t="s">
        <v>348</v>
      </c>
      <c r="G259" s="92" t="s">
        <v>349</v>
      </c>
    </row>
    <row r="260" spans="1:7">
      <c r="A260" s="82"/>
      <c r="B260" s="82"/>
      <c r="C260" s="82"/>
      <c r="D260" s="82"/>
      <c r="E260" s="91" t="s">
        <v>347</v>
      </c>
      <c r="F260" s="91" t="s">
        <v>348</v>
      </c>
      <c r="G260" s="92" t="s">
        <v>349</v>
      </c>
    </row>
    <row r="261" spans="1:7">
      <c r="A261" s="82"/>
      <c r="B261" s="82"/>
      <c r="C261" s="82" t="s">
        <v>458</v>
      </c>
      <c r="D261" s="82"/>
      <c r="E261" s="120" t="s">
        <v>347</v>
      </c>
      <c r="F261" s="120" t="s">
        <v>348</v>
      </c>
      <c r="G261" s="121" t="s">
        <v>349</v>
      </c>
    </row>
    <row r="262" spans="1:7">
      <c r="A262" s="82"/>
      <c r="B262" s="82"/>
      <c r="C262" s="82"/>
      <c r="D262" s="82"/>
      <c r="E262" s="120" t="s">
        <v>347</v>
      </c>
      <c r="F262" s="120" t="s">
        <v>348</v>
      </c>
      <c r="G262" s="120" t="s">
        <v>349</v>
      </c>
    </row>
  </sheetData>
  <mergeCells count="15">
    <mergeCell ref="A1:G1"/>
    <mergeCell ref="A2:G2"/>
    <mergeCell ref="A3:G3"/>
    <mergeCell ref="A4:G4"/>
    <mergeCell ref="B13:G13"/>
    <mergeCell ref="E257:E258"/>
    <mergeCell ref="F257:F258"/>
    <mergeCell ref="G257:G258"/>
    <mergeCell ref="B6:G7"/>
    <mergeCell ref="C35:G36"/>
    <mergeCell ref="C100:D100"/>
    <mergeCell ref="C101:D101"/>
    <mergeCell ref="C102:D102"/>
    <mergeCell ref="C104:D104"/>
    <mergeCell ref="C234:D234"/>
  </mergeCells>
  <pageMargins left="0.7" right="0.7" top="0.75" bottom="0.75" header="0.3" footer="0.3"/>
  <pageSetup scale="77" orientation="portrait" horizontalDpi="360" verticalDpi="360" r:id="rId1"/>
  <rowBreaks count="5" manualBreakCount="5">
    <brk id="54" max="16383" man="1"/>
    <brk id="108" max="16383" man="1"/>
    <brk id="160" max="7" man="1"/>
    <brk id="189" max="16383" man="1"/>
    <brk id="2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16" workbookViewId="0">
      <selection activeCell="E19" sqref="E19"/>
    </sheetView>
  </sheetViews>
  <sheetFormatPr defaultColWidth="9.140625" defaultRowHeight="15"/>
  <cols>
    <col min="1" max="1" width="4.42578125" customWidth="1"/>
    <col min="2" max="2" width="2.85546875" customWidth="1"/>
    <col min="5" max="5" width="53.42578125" customWidth="1"/>
  </cols>
  <sheetData>
    <row r="1" spans="1:6">
      <c r="A1" s="73"/>
      <c r="B1" s="74"/>
      <c r="C1" s="74"/>
      <c r="D1" s="73"/>
      <c r="E1" s="74" t="s">
        <v>459</v>
      </c>
      <c r="F1" s="74"/>
    </row>
    <row r="2" spans="1:6">
      <c r="A2" s="73"/>
      <c r="B2" s="73"/>
      <c r="C2" s="73"/>
      <c r="D2" s="73"/>
      <c r="E2" s="75" t="s">
        <v>2</v>
      </c>
      <c r="F2" s="73"/>
    </row>
    <row r="3" spans="1:6">
      <c r="A3" s="73"/>
      <c r="B3" s="73"/>
      <c r="C3" s="73"/>
      <c r="D3" s="73"/>
      <c r="E3" s="75" t="s">
        <v>3</v>
      </c>
      <c r="F3" s="73"/>
    </row>
    <row r="4" spans="1:6">
      <c r="A4" s="73"/>
      <c r="B4" s="73"/>
      <c r="C4" s="73"/>
      <c r="D4" s="73"/>
      <c r="E4" s="73" t="s">
        <v>4</v>
      </c>
      <c r="F4" s="73"/>
    </row>
    <row r="5" spans="1:6">
      <c r="A5" s="73"/>
      <c r="B5" s="73"/>
      <c r="C5" s="73"/>
      <c r="D5" s="73"/>
      <c r="E5" s="73" t="s">
        <v>460</v>
      </c>
      <c r="F5" s="73"/>
    </row>
    <row r="6" spans="1:6">
      <c r="A6" s="73"/>
      <c r="B6" s="73"/>
      <c r="C6" s="73"/>
      <c r="D6" s="73"/>
      <c r="E6" s="73" t="s">
        <v>461</v>
      </c>
      <c r="F6" s="73"/>
    </row>
    <row r="7" spans="1:6">
      <c r="A7" s="73"/>
      <c r="B7" s="73"/>
      <c r="C7" s="73"/>
      <c r="D7" s="73"/>
      <c r="E7" s="73" t="s">
        <v>7</v>
      </c>
      <c r="F7" s="73"/>
    </row>
    <row r="8" spans="1:6">
      <c r="A8" s="73"/>
      <c r="B8" s="73"/>
      <c r="C8" s="73"/>
      <c r="D8" s="73"/>
      <c r="E8" s="73"/>
      <c r="F8" s="73"/>
    </row>
    <row r="9" spans="1:6" ht="30" customHeight="1">
      <c r="A9" s="251" t="s">
        <v>462</v>
      </c>
      <c r="B9" s="251"/>
      <c r="C9" s="251"/>
      <c r="D9" s="251"/>
      <c r="E9" s="251"/>
      <c r="F9" s="251"/>
    </row>
    <row r="10" spans="1:6" ht="15" customHeight="1">
      <c r="A10" s="251" t="s">
        <v>463</v>
      </c>
      <c r="B10" s="251"/>
      <c r="C10" s="251"/>
      <c r="D10" s="251"/>
      <c r="E10" s="251"/>
      <c r="F10" s="251"/>
    </row>
    <row r="11" spans="1:6" ht="15" customHeight="1">
      <c r="A11" s="251" t="s">
        <v>302</v>
      </c>
      <c r="B11" s="251"/>
      <c r="C11" s="251"/>
      <c r="D11" s="251"/>
      <c r="E11" s="251"/>
      <c r="F11" s="251"/>
    </row>
    <row r="12" spans="1:6">
      <c r="A12" s="73"/>
      <c r="B12" s="73"/>
      <c r="C12" s="73"/>
      <c r="D12" s="73"/>
      <c r="E12" s="73"/>
      <c r="F12" s="73"/>
    </row>
    <row r="13" spans="1:6" ht="15" customHeight="1">
      <c r="A13" s="252" t="s">
        <v>464</v>
      </c>
      <c r="B13" s="252"/>
      <c r="C13" s="252"/>
      <c r="D13" s="252"/>
      <c r="E13" s="252"/>
      <c r="F13" s="252"/>
    </row>
    <row r="14" spans="1:6">
      <c r="A14" s="73"/>
      <c r="B14" s="74"/>
      <c r="C14" s="74"/>
      <c r="D14" s="74"/>
      <c r="E14" s="73"/>
      <c r="F14" s="74" t="s">
        <v>465</v>
      </c>
    </row>
    <row r="15" spans="1:6">
      <c r="A15" s="73" t="s">
        <v>466</v>
      </c>
      <c r="B15" s="73" t="s">
        <v>467</v>
      </c>
      <c r="C15" s="73"/>
      <c r="D15" s="73"/>
      <c r="E15" s="73"/>
      <c r="F15" s="77">
        <v>1</v>
      </c>
    </row>
    <row r="16" spans="1:6">
      <c r="A16" s="73" t="s">
        <v>468</v>
      </c>
      <c r="B16" s="73" t="s">
        <v>299</v>
      </c>
      <c r="C16" s="73"/>
      <c r="D16" s="73"/>
      <c r="E16" s="73"/>
      <c r="F16" s="77">
        <v>2</v>
      </c>
    </row>
    <row r="17" spans="1:6">
      <c r="A17" s="73"/>
      <c r="B17" s="73" t="s">
        <v>303</v>
      </c>
      <c r="C17" s="73" t="s">
        <v>304</v>
      </c>
      <c r="D17" s="73"/>
      <c r="E17" s="73"/>
      <c r="F17" s="73">
        <v>2</v>
      </c>
    </row>
    <row r="18" spans="1:6">
      <c r="A18" s="73"/>
      <c r="B18" s="73" t="s">
        <v>309</v>
      </c>
      <c r="C18" s="73" t="s">
        <v>310</v>
      </c>
      <c r="D18" s="73"/>
      <c r="E18" s="73"/>
      <c r="F18" s="77">
        <v>2</v>
      </c>
    </row>
    <row r="19" spans="1:6">
      <c r="A19" s="73"/>
      <c r="B19" s="73" t="s">
        <v>469</v>
      </c>
      <c r="C19" s="73" t="s">
        <v>470</v>
      </c>
      <c r="D19" s="73"/>
      <c r="E19" s="73"/>
      <c r="F19" s="77">
        <v>2</v>
      </c>
    </row>
    <row r="20" spans="1:6">
      <c r="A20" s="73"/>
      <c r="B20" s="73"/>
      <c r="C20" s="78">
        <v>1</v>
      </c>
      <c r="D20" s="73" t="s">
        <v>313</v>
      </c>
      <c r="E20" s="73"/>
      <c r="F20" s="77">
        <v>2</v>
      </c>
    </row>
    <row r="21" spans="1:6">
      <c r="A21" s="73"/>
      <c r="B21" s="73"/>
      <c r="C21" s="78">
        <v>2</v>
      </c>
      <c r="D21" s="73" t="s">
        <v>37</v>
      </c>
      <c r="E21" s="73"/>
      <c r="F21" s="77">
        <v>2</v>
      </c>
    </row>
    <row r="22" spans="1:6">
      <c r="A22" s="73"/>
      <c r="B22" s="73"/>
      <c r="C22" s="78">
        <v>3</v>
      </c>
      <c r="D22" s="73" t="s">
        <v>40</v>
      </c>
      <c r="E22" s="73"/>
      <c r="F22" s="77">
        <v>2</v>
      </c>
    </row>
    <row r="23" spans="1:6">
      <c r="A23" s="73"/>
      <c r="B23" s="73"/>
      <c r="C23" s="78">
        <v>4</v>
      </c>
      <c r="D23" s="73" t="s">
        <v>272</v>
      </c>
      <c r="E23" s="73"/>
      <c r="F23" s="77">
        <v>2</v>
      </c>
    </row>
    <row r="24" spans="1:6">
      <c r="A24" s="73"/>
      <c r="B24" s="73"/>
      <c r="C24" s="78">
        <v>5</v>
      </c>
      <c r="D24" s="73" t="s">
        <v>42</v>
      </c>
      <c r="E24" s="73"/>
      <c r="F24" s="77">
        <v>3</v>
      </c>
    </row>
    <row r="25" spans="1:6">
      <c r="A25" s="73"/>
      <c r="B25" s="73"/>
      <c r="C25" s="78">
        <v>6</v>
      </c>
      <c r="D25" s="73" t="s">
        <v>276</v>
      </c>
      <c r="E25" s="73"/>
      <c r="F25" s="77">
        <v>3</v>
      </c>
    </row>
    <row r="26" spans="1:6">
      <c r="A26" s="73"/>
      <c r="B26" s="73"/>
      <c r="C26" s="78">
        <v>7</v>
      </c>
      <c r="D26" s="73" t="s">
        <v>278</v>
      </c>
      <c r="E26" s="73"/>
      <c r="F26" s="77">
        <v>3</v>
      </c>
    </row>
    <row r="27" spans="1:6">
      <c r="A27" s="73"/>
      <c r="B27" s="73"/>
      <c r="C27" s="78">
        <v>8</v>
      </c>
      <c r="D27" s="73" t="s">
        <v>280</v>
      </c>
      <c r="E27" s="73"/>
      <c r="F27" s="77">
        <v>3</v>
      </c>
    </row>
    <row r="28" spans="1:6">
      <c r="A28" s="73"/>
      <c r="B28" s="73"/>
      <c r="C28" s="78">
        <v>9</v>
      </c>
      <c r="D28" s="73" t="s">
        <v>471</v>
      </c>
      <c r="E28" s="73"/>
      <c r="F28" s="77">
        <v>4</v>
      </c>
    </row>
    <row r="29" spans="1:6">
      <c r="A29" s="73"/>
      <c r="B29" s="73"/>
      <c r="C29" s="78">
        <v>10</v>
      </c>
      <c r="D29" s="73" t="s">
        <v>472</v>
      </c>
      <c r="E29" s="73"/>
      <c r="F29" s="77">
        <v>4</v>
      </c>
    </row>
    <row r="30" spans="1:6">
      <c r="A30" s="73"/>
      <c r="B30" s="73"/>
      <c r="C30" s="78">
        <v>11</v>
      </c>
      <c r="D30" s="73" t="s">
        <v>473</v>
      </c>
      <c r="E30" s="73"/>
      <c r="F30" s="77">
        <v>4</v>
      </c>
    </row>
    <row r="31" spans="1:6">
      <c r="A31" s="73"/>
      <c r="B31" s="73"/>
      <c r="C31" s="78">
        <v>12</v>
      </c>
      <c r="D31" s="73" t="s">
        <v>474</v>
      </c>
      <c r="E31" s="73"/>
      <c r="F31" s="77">
        <v>4</v>
      </c>
    </row>
    <row r="32" spans="1:6">
      <c r="A32" s="73"/>
      <c r="B32" s="73"/>
      <c r="C32" s="78">
        <v>13</v>
      </c>
      <c r="D32" s="73" t="s">
        <v>475</v>
      </c>
      <c r="E32" s="73"/>
      <c r="F32" s="77">
        <v>4</v>
      </c>
    </row>
    <row r="33" spans="1:6">
      <c r="A33" s="73"/>
      <c r="B33" s="73"/>
      <c r="C33" s="78">
        <v>14</v>
      </c>
      <c r="D33" s="73" t="s">
        <v>476</v>
      </c>
      <c r="E33" s="73"/>
      <c r="F33" s="77">
        <v>4</v>
      </c>
    </row>
    <row r="34" spans="1:6">
      <c r="A34" s="73"/>
      <c r="B34" s="73"/>
      <c r="C34" s="78">
        <v>15</v>
      </c>
      <c r="D34" s="73" t="s">
        <v>477</v>
      </c>
      <c r="E34" s="73"/>
      <c r="F34" s="77">
        <v>5</v>
      </c>
    </row>
    <row r="35" spans="1:6">
      <c r="A35" s="73"/>
      <c r="B35" s="73"/>
      <c r="C35" s="78">
        <v>16</v>
      </c>
      <c r="D35" s="73" t="s">
        <v>430</v>
      </c>
      <c r="E35" s="73"/>
      <c r="F35" s="77">
        <v>6</v>
      </c>
    </row>
    <row r="36" spans="1:6">
      <c r="A36" s="73"/>
      <c r="B36" s="73"/>
      <c r="C36" s="78">
        <v>17</v>
      </c>
      <c r="D36" s="73" t="s">
        <v>444</v>
      </c>
      <c r="E36" s="73"/>
      <c r="F36" s="77">
        <v>7</v>
      </c>
    </row>
    <row r="37" spans="1:6">
      <c r="A37" s="73"/>
      <c r="B37" s="73"/>
      <c r="C37" s="78">
        <v>18</v>
      </c>
      <c r="D37" s="73" t="s">
        <v>455</v>
      </c>
      <c r="E37" s="73"/>
      <c r="F37" s="77">
        <v>7</v>
      </c>
    </row>
    <row r="38" spans="1:6">
      <c r="A38" s="73"/>
      <c r="B38" s="73"/>
      <c r="C38" s="78"/>
      <c r="D38" s="78"/>
      <c r="E38" s="78"/>
      <c r="F38" s="77"/>
    </row>
    <row r="39" spans="1:6">
      <c r="A39" s="73"/>
      <c r="B39" s="73" t="s">
        <v>478</v>
      </c>
      <c r="C39" s="73"/>
      <c r="D39" s="73"/>
      <c r="E39" s="78"/>
      <c r="F39" s="77"/>
    </row>
    <row r="40" spans="1:6">
      <c r="A40" s="73"/>
      <c r="B40" s="78"/>
      <c r="C40" s="73" t="s">
        <v>479</v>
      </c>
      <c r="D40" s="73"/>
      <c r="E40" s="73"/>
      <c r="F40" s="77"/>
    </row>
    <row r="41" spans="1:6">
      <c r="A41" s="73"/>
      <c r="B41" s="78"/>
      <c r="C41" s="73" t="s">
        <v>480</v>
      </c>
      <c r="D41" s="73"/>
      <c r="E41" s="73"/>
      <c r="F41" s="73"/>
    </row>
    <row r="42" spans="1:6">
      <c r="A42" s="73"/>
      <c r="B42" s="73"/>
      <c r="C42" s="73" t="s">
        <v>481</v>
      </c>
      <c r="D42" s="73"/>
      <c r="E42" s="73"/>
      <c r="F42" s="73"/>
    </row>
  </sheetData>
  <mergeCells count="4">
    <mergeCell ref="A9:F9"/>
    <mergeCell ref="A10:F10"/>
    <mergeCell ref="A11:F11"/>
    <mergeCell ref="A13:F13"/>
  </mergeCells>
  <pageMargins left="0.75" right="0.75" top="1" bottom="1" header="0.5" footer="0.5"/>
  <pageSetup orientation="portrait" horizontalDpi="360" verticalDpi="36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view="pageBreakPreview" topLeftCell="A7" zoomScale="60" zoomScaleNormal="100" workbookViewId="0">
      <selection activeCell="A3" sqref="A3:I33"/>
    </sheetView>
  </sheetViews>
  <sheetFormatPr defaultColWidth="9.140625" defaultRowHeight="15"/>
  <cols>
    <col min="1" max="1" width="4.5703125" customWidth="1"/>
    <col min="2" max="2" width="23" customWidth="1"/>
    <col min="4" max="4" width="19.42578125" customWidth="1"/>
    <col min="5" max="5" width="16.85546875" customWidth="1"/>
    <col min="8" max="8" width="16.28515625" style="55" customWidth="1"/>
    <col min="9" max="9" width="26.85546875" customWidth="1"/>
    <col min="10" max="10" width="13.28515625" customWidth="1"/>
  </cols>
  <sheetData>
    <row r="1" spans="1:9">
      <c r="A1" s="56" t="s">
        <v>482</v>
      </c>
      <c r="B1" s="56"/>
      <c r="C1" s="56"/>
      <c r="D1" s="56"/>
      <c r="E1" s="56"/>
      <c r="F1" s="56"/>
      <c r="G1" s="56"/>
      <c r="H1" s="57"/>
      <c r="I1" s="56"/>
    </row>
    <row r="2" spans="1:9">
      <c r="A2" s="56"/>
      <c r="B2" s="56"/>
      <c r="C2" s="56"/>
      <c r="D2" s="56"/>
      <c r="E2" s="56"/>
      <c r="F2" s="56"/>
      <c r="G2" s="56"/>
      <c r="H2" s="57"/>
      <c r="I2" s="56"/>
    </row>
    <row r="3" spans="1:9" ht="15" customHeight="1">
      <c r="A3" s="56"/>
      <c r="B3" s="56"/>
      <c r="C3" s="56"/>
      <c r="D3" s="56"/>
      <c r="E3" s="56"/>
      <c r="F3" s="236" t="s">
        <v>483</v>
      </c>
      <c r="G3" s="236"/>
      <c r="H3" s="236"/>
      <c r="I3" s="236"/>
    </row>
    <row r="4" spans="1:9" ht="15" customHeight="1">
      <c r="A4" s="56"/>
      <c r="B4" s="56"/>
      <c r="C4" s="56"/>
      <c r="D4" s="56"/>
      <c r="E4" s="56"/>
      <c r="F4" s="236" t="s">
        <v>484</v>
      </c>
      <c r="G4" s="236"/>
      <c r="H4" s="236"/>
      <c r="I4" s="236"/>
    </row>
    <row r="5" spans="1:9" ht="15" customHeight="1">
      <c r="A5" s="56"/>
      <c r="B5" s="56"/>
      <c r="C5" s="56"/>
      <c r="D5" s="56"/>
      <c r="E5" s="56"/>
      <c r="F5" s="236" t="s">
        <v>3</v>
      </c>
      <c r="G5" s="236"/>
      <c r="H5" s="236"/>
      <c r="I5" s="236"/>
    </row>
    <row r="6" spans="1:9" ht="15" customHeight="1">
      <c r="A6" s="56"/>
      <c r="B6" s="56"/>
      <c r="C6" s="56"/>
      <c r="D6" s="56"/>
      <c r="E6" s="56"/>
      <c r="F6" s="236" t="s">
        <v>4</v>
      </c>
      <c r="G6" s="236"/>
      <c r="H6" s="236"/>
      <c r="I6" s="236"/>
    </row>
    <row r="7" spans="1:9" ht="15" customHeight="1">
      <c r="A7" s="56"/>
      <c r="B7" s="56"/>
      <c r="C7" s="56"/>
      <c r="D7" s="56"/>
      <c r="E7" s="56"/>
      <c r="F7" s="236" t="s">
        <v>485</v>
      </c>
      <c r="G7" s="236"/>
      <c r="H7" s="236"/>
      <c r="I7" s="236"/>
    </row>
    <row r="8" spans="1:9" ht="15" customHeight="1">
      <c r="A8" s="56"/>
      <c r="B8" s="56"/>
      <c r="C8" s="56"/>
      <c r="D8" s="56"/>
      <c r="E8" s="56"/>
      <c r="F8" s="236" t="s">
        <v>6</v>
      </c>
      <c r="G8" s="236"/>
      <c r="H8" s="236"/>
      <c r="I8" s="236"/>
    </row>
    <row r="9" spans="1:9" ht="15" customHeight="1">
      <c r="A9" s="56"/>
      <c r="B9" s="56"/>
      <c r="C9" s="56"/>
      <c r="D9" s="56"/>
      <c r="E9" s="56"/>
      <c r="F9" s="236" t="s">
        <v>7</v>
      </c>
      <c r="G9" s="236"/>
      <c r="H9" s="236"/>
      <c r="I9" s="236"/>
    </row>
    <row r="10" spans="1:9">
      <c r="A10" s="56"/>
      <c r="B10" s="56"/>
      <c r="C10" s="56"/>
      <c r="D10" s="56"/>
      <c r="E10" s="56"/>
      <c r="F10" s="56"/>
      <c r="G10" s="56"/>
      <c r="H10" s="57"/>
      <c r="I10" s="56"/>
    </row>
    <row r="11" spans="1:9" ht="15" customHeight="1">
      <c r="A11" s="264" t="s">
        <v>486</v>
      </c>
      <c r="B11" s="264"/>
      <c r="C11" s="264"/>
      <c r="D11" s="264"/>
      <c r="E11" s="264"/>
      <c r="F11" s="264"/>
      <c r="G11" s="264"/>
      <c r="H11" s="264"/>
      <c r="I11" s="264"/>
    </row>
    <row r="12" spans="1:9">
      <c r="A12" s="56"/>
      <c r="B12" s="56"/>
      <c r="C12" s="56"/>
      <c r="D12" s="56"/>
      <c r="E12" s="56"/>
      <c r="F12" s="56"/>
      <c r="G12" s="56"/>
      <c r="H12" s="57"/>
      <c r="I12" s="56"/>
    </row>
    <row r="13" spans="1:9">
      <c r="A13" s="260" t="s">
        <v>487</v>
      </c>
      <c r="B13" s="260"/>
      <c r="C13" s="58" t="s">
        <v>488</v>
      </c>
      <c r="D13" s="56"/>
      <c r="E13" s="56"/>
      <c r="F13" s="56"/>
      <c r="G13" s="56"/>
      <c r="H13" s="57"/>
      <c r="I13" s="56"/>
    </row>
    <row r="14" spans="1:9">
      <c r="A14" s="260" t="s">
        <v>489</v>
      </c>
      <c r="B14" s="260"/>
      <c r="C14" s="58" t="s">
        <v>490</v>
      </c>
      <c r="D14" s="56"/>
      <c r="E14" s="56"/>
      <c r="F14" s="56"/>
      <c r="G14" s="56"/>
      <c r="H14" s="57"/>
      <c r="I14" s="56"/>
    </row>
    <row r="15" spans="1:9">
      <c r="A15" s="56" t="s">
        <v>491</v>
      </c>
      <c r="B15" s="56"/>
      <c r="C15" s="58" t="s">
        <v>492</v>
      </c>
      <c r="D15" s="56"/>
      <c r="E15" s="56"/>
      <c r="F15" s="56"/>
      <c r="G15" s="56"/>
      <c r="H15" s="57"/>
      <c r="I15" s="56"/>
    </row>
    <row r="16" spans="1:9">
      <c r="A16" s="260" t="s">
        <v>493</v>
      </c>
      <c r="B16" s="260"/>
      <c r="C16" s="58" t="s">
        <v>494</v>
      </c>
      <c r="D16" s="56"/>
      <c r="E16" s="56"/>
      <c r="F16" s="56"/>
      <c r="G16" s="56"/>
      <c r="H16" s="57"/>
      <c r="I16" s="56"/>
    </row>
    <row r="17" spans="1:9">
      <c r="A17" s="56"/>
      <c r="B17" s="56"/>
      <c r="C17" s="56"/>
      <c r="D17" s="56"/>
      <c r="E17" s="56"/>
      <c r="F17" s="56"/>
      <c r="G17" s="56"/>
      <c r="H17" s="57"/>
      <c r="I17" s="56"/>
    </row>
    <row r="18" spans="1:9">
      <c r="A18" s="56"/>
      <c r="B18" s="56"/>
      <c r="C18" s="56"/>
      <c r="D18" s="56"/>
      <c r="E18" s="56"/>
      <c r="F18" s="56"/>
      <c r="G18" s="56"/>
      <c r="H18" s="57"/>
      <c r="I18" s="56"/>
    </row>
    <row r="19" spans="1:9" ht="15" customHeight="1">
      <c r="A19" s="255" t="s">
        <v>495</v>
      </c>
      <c r="B19" s="255" t="s">
        <v>496</v>
      </c>
      <c r="C19" s="255"/>
      <c r="D19" s="261" t="s">
        <v>497</v>
      </c>
      <c r="E19" s="261"/>
      <c r="F19" s="261"/>
      <c r="G19" s="261"/>
      <c r="H19" s="261" t="s">
        <v>267</v>
      </c>
      <c r="I19" s="261"/>
    </row>
    <row r="20" spans="1:9">
      <c r="A20" s="255"/>
      <c r="B20" s="255"/>
      <c r="C20" s="255"/>
      <c r="D20" s="59" t="s">
        <v>498</v>
      </c>
      <c r="E20" s="59" t="s">
        <v>499</v>
      </c>
      <c r="F20" s="59" t="s">
        <v>500</v>
      </c>
      <c r="G20" s="59" t="s">
        <v>501</v>
      </c>
      <c r="H20" s="60" t="s">
        <v>502</v>
      </c>
      <c r="I20" s="59" t="s">
        <v>503</v>
      </c>
    </row>
    <row r="21" spans="1:9" s="1" customFormat="1" ht="51" customHeight="1">
      <c r="A21" s="61">
        <v>1</v>
      </c>
      <c r="B21" s="262" t="s">
        <v>504</v>
      </c>
      <c r="C21" s="262"/>
      <c r="D21" s="62" t="s">
        <v>505</v>
      </c>
      <c r="E21" s="62" t="s">
        <v>506</v>
      </c>
      <c r="F21" s="63">
        <v>20</v>
      </c>
      <c r="G21" s="62" t="s">
        <v>87</v>
      </c>
      <c r="H21" s="64">
        <v>350000000</v>
      </c>
      <c r="I21" s="65" t="s">
        <v>507</v>
      </c>
    </row>
    <row r="22" spans="1:9" s="1" customFormat="1" ht="70.5" customHeight="1">
      <c r="A22" s="61">
        <v>2</v>
      </c>
      <c r="B22" s="263" t="s">
        <v>508</v>
      </c>
      <c r="C22" s="262"/>
      <c r="D22" s="65" t="s">
        <v>509</v>
      </c>
      <c r="E22" s="65" t="s">
        <v>510</v>
      </c>
      <c r="F22" s="63">
        <v>200</v>
      </c>
      <c r="G22" s="65" t="s">
        <v>511</v>
      </c>
      <c r="H22" s="64">
        <v>200000000</v>
      </c>
      <c r="I22" s="65" t="s">
        <v>512</v>
      </c>
    </row>
    <row r="23" spans="1:9" s="1" customFormat="1" ht="57" customHeight="1">
      <c r="A23" s="61">
        <v>3</v>
      </c>
      <c r="B23" s="256" t="s">
        <v>508</v>
      </c>
      <c r="C23" s="257"/>
      <c r="D23" s="65" t="s">
        <v>513</v>
      </c>
      <c r="E23" s="65" t="s">
        <v>514</v>
      </c>
      <c r="F23" s="62">
        <v>100</v>
      </c>
      <c r="G23" s="65" t="s">
        <v>511</v>
      </c>
      <c r="H23" s="64">
        <v>100000000</v>
      </c>
      <c r="I23" s="65" t="s">
        <v>512</v>
      </c>
    </row>
    <row r="24" spans="1:9" ht="43.5" customHeight="1">
      <c r="A24" s="66">
        <v>4</v>
      </c>
      <c r="B24" s="258" t="s">
        <v>515</v>
      </c>
      <c r="C24" s="258"/>
      <c r="D24" s="68" t="s">
        <v>516</v>
      </c>
      <c r="E24" s="68" t="s">
        <v>517</v>
      </c>
      <c r="F24" s="66">
        <v>30</v>
      </c>
      <c r="G24" s="68" t="s">
        <v>518</v>
      </c>
      <c r="H24" s="69">
        <v>30000000</v>
      </c>
      <c r="I24" s="67" t="s">
        <v>519</v>
      </c>
    </row>
    <row r="25" spans="1:9" ht="30" customHeight="1">
      <c r="A25" s="66">
        <v>5</v>
      </c>
      <c r="B25" s="258" t="s">
        <v>520</v>
      </c>
      <c r="C25" s="258"/>
      <c r="D25" s="68" t="s">
        <v>516</v>
      </c>
      <c r="E25" s="68" t="s">
        <v>521</v>
      </c>
      <c r="F25" s="66">
        <v>20</v>
      </c>
      <c r="G25" s="68" t="s">
        <v>518</v>
      </c>
      <c r="H25" s="69">
        <v>12000000</v>
      </c>
      <c r="I25" s="67" t="s">
        <v>522</v>
      </c>
    </row>
    <row r="26" spans="1:9" ht="30" customHeight="1">
      <c r="A26" s="66">
        <v>6</v>
      </c>
      <c r="B26" s="256" t="s">
        <v>523</v>
      </c>
      <c r="C26" s="259"/>
      <c r="D26" s="70" t="s">
        <v>524</v>
      </c>
      <c r="E26" s="68" t="s">
        <v>506</v>
      </c>
      <c r="F26" s="66">
        <v>20</v>
      </c>
      <c r="G26" s="68" t="s">
        <v>518</v>
      </c>
      <c r="H26" s="69">
        <v>140000000</v>
      </c>
      <c r="I26" s="67" t="s">
        <v>525</v>
      </c>
    </row>
    <row r="27" spans="1:9" ht="31.5" customHeight="1">
      <c r="A27" s="56"/>
      <c r="B27" s="56"/>
      <c r="C27" s="56"/>
      <c r="D27" s="56"/>
      <c r="E27" s="56"/>
      <c r="F27" s="56"/>
      <c r="G27" s="56"/>
      <c r="H27" s="254" t="s">
        <v>259</v>
      </c>
      <c r="I27" s="253"/>
    </row>
    <row r="28" spans="1:9" ht="15.75" customHeight="1">
      <c r="A28" s="56"/>
      <c r="B28" s="56"/>
      <c r="C28" s="56"/>
      <c r="D28" s="56"/>
      <c r="E28" s="56"/>
      <c r="F28" s="56"/>
      <c r="G28" s="56"/>
      <c r="H28" s="253" t="s">
        <v>260</v>
      </c>
      <c r="I28" s="253"/>
    </row>
    <row r="29" spans="1:9" ht="15.75">
      <c r="A29" s="56"/>
      <c r="B29" s="56"/>
      <c r="C29" s="56"/>
      <c r="D29" s="56"/>
      <c r="E29" s="56"/>
      <c r="F29" s="56"/>
      <c r="G29" s="56"/>
      <c r="H29" s="71"/>
      <c r="I29" s="72"/>
    </row>
    <row r="30" spans="1:9" ht="15.75">
      <c r="A30" s="56"/>
      <c r="B30" s="56"/>
      <c r="C30" s="56"/>
      <c r="D30" s="56"/>
      <c r="E30" s="56"/>
      <c r="F30" s="56"/>
      <c r="G30" s="56"/>
      <c r="H30" s="71"/>
      <c r="I30" s="72"/>
    </row>
    <row r="31" spans="1:9" ht="31.5" customHeight="1">
      <c r="A31" s="56"/>
      <c r="B31" s="56"/>
      <c r="C31" s="56"/>
      <c r="D31" s="56"/>
      <c r="E31" s="56"/>
      <c r="F31" s="56"/>
      <c r="G31" s="56"/>
      <c r="H31" s="254" t="s">
        <v>261</v>
      </c>
      <c r="I31" s="253"/>
    </row>
  </sheetData>
  <mergeCells count="24">
    <mergeCell ref="F3:I3"/>
    <mergeCell ref="F4:I4"/>
    <mergeCell ref="F5:I5"/>
    <mergeCell ref="F6:I6"/>
    <mergeCell ref="F7:I7"/>
    <mergeCell ref="F8:I8"/>
    <mergeCell ref="F9:I9"/>
    <mergeCell ref="A11:I11"/>
    <mergeCell ref="A13:B13"/>
    <mergeCell ref="A14:B14"/>
    <mergeCell ref="A16:B16"/>
    <mergeCell ref="D19:G19"/>
    <mergeCell ref="H19:I19"/>
    <mergeCell ref="B21:C21"/>
    <mergeCell ref="B22:C22"/>
    <mergeCell ref="H28:I28"/>
    <mergeCell ref="H31:I31"/>
    <mergeCell ref="A19:A20"/>
    <mergeCell ref="B19:C20"/>
    <mergeCell ref="B23:C23"/>
    <mergeCell ref="B24:C24"/>
    <mergeCell ref="B25:C25"/>
    <mergeCell ref="B26:C26"/>
    <mergeCell ref="H27:I27"/>
  </mergeCells>
  <pageMargins left="0.75" right="0.75" top="1" bottom="1" header="0.5" footer="0.5"/>
  <pageSetup scale="90" orientation="landscape" horizontalDpi="360" verticalDpi="360" r:id="rId1"/>
  <rowBreaks count="1" manualBreakCount="1">
    <brk id="23"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9"/>
  <sheetViews>
    <sheetView topLeftCell="A118" workbookViewId="0">
      <selection sqref="A1:K138"/>
    </sheetView>
  </sheetViews>
  <sheetFormatPr defaultColWidth="9" defaultRowHeight="15"/>
  <cols>
    <col min="1" max="1" width="5.7109375" customWidth="1"/>
    <col min="2" max="2" width="8" customWidth="1"/>
    <col min="3" max="3" width="36.28515625" customWidth="1"/>
    <col min="7" max="7" width="15.5703125" customWidth="1"/>
    <col min="8" max="8" width="10" customWidth="1"/>
    <col min="9" max="9" width="19.5703125" customWidth="1"/>
    <col min="10" max="10" width="11.28515625" customWidth="1"/>
    <col min="11" max="11" width="19.28515625" customWidth="1"/>
    <col min="12" max="12" width="26.28515625" customWidth="1"/>
  </cols>
  <sheetData>
    <row r="1" spans="1:12" ht="15.75">
      <c r="A1" s="265" t="s">
        <v>300</v>
      </c>
      <c r="B1" s="265"/>
      <c r="C1" s="265"/>
      <c r="D1" s="265"/>
      <c r="E1" s="265"/>
      <c r="F1" s="265"/>
      <c r="G1" s="265"/>
      <c r="H1" s="265"/>
      <c r="I1" s="265"/>
      <c r="J1" s="265"/>
      <c r="K1" s="265"/>
      <c r="L1" s="3"/>
    </row>
    <row r="2" spans="1:12" ht="15.75">
      <c r="A2" s="265" t="s">
        <v>526</v>
      </c>
      <c r="B2" s="265"/>
      <c r="C2" s="265"/>
      <c r="D2" s="265"/>
      <c r="E2" s="265"/>
      <c r="F2" s="265"/>
      <c r="G2" s="265"/>
      <c r="H2" s="265"/>
      <c r="I2" s="265"/>
      <c r="J2" s="265"/>
      <c r="K2" s="265"/>
      <c r="L2" s="3"/>
    </row>
    <row r="3" spans="1:12" ht="15.75">
      <c r="A3" s="265" t="s">
        <v>527</v>
      </c>
      <c r="B3" s="265"/>
      <c r="C3" s="265"/>
      <c r="D3" s="265"/>
      <c r="E3" s="265"/>
      <c r="F3" s="265"/>
      <c r="G3" s="265"/>
      <c r="H3" s="265"/>
      <c r="I3" s="265"/>
      <c r="J3" s="265"/>
      <c r="K3" s="265"/>
      <c r="L3" s="3"/>
    </row>
    <row r="4" spans="1:12">
      <c r="A4" s="3"/>
      <c r="B4" s="3"/>
      <c r="C4" s="3"/>
      <c r="D4" s="3"/>
      <c r="E4" s="3"/>
      <c r="F4" s="3"/>
      <c r="G4" s="3"/>
      <c r="H4" s="3"/>
      <c r="I4" s="13"/>
      <c r="J4" s="14"/>
      <c r="K4" s="14"/>
      <c r="L4" s="3"/>
    </row>
    <row r="5" spans="1:12" s="1" customFormat="1" ht="30">
      <c r="A5" s="268" t="s">
        <v>528</v>
      </c>
      <c r="B5" s="269"/>
      <c r="C5" s="4" t="s">
        <v>529</v>
      </c>
      <c r="D5" s="266" t="s">
        <v>530</v>
      </c>
      <c r="E5" s="266"/>
      <c r="F5" s="266"/>
      <c r="G5" s="266" t="s">
        <v>531</v>
      </c>
      <c r="H5" s="266" t="s">
        <v>532</v>
      </c>
      <c r="I5" s="267" t="s">
        <v>533</v>
      </c>
      <c r="J5" s="266" t="s">
        <v>534</v>
      </c>
      <c r="K5" s="266" t="s">
        <v>535</v>
      </c>
      <c r="L5" s="14"/>
    </row>
    <row r="6" spans="1:12">
      <c r="A6" s="270"/>
      <c r="B6" s="271"/>
      <c r="C6" s="6"/>
      <c r="D6" s="7" t="s">
        <v>498</v>
      </c>
      <c r="E6" s="7" t="s">
        <v>536</v>
      </c>
      <c r="F6" s="7" t="s">
        <v>537</v>
      </c>
      <c r="G6" s="266"/>
      <c r="H6" s="266"/>
      <c r="I6" s="267"/>
      <c r="J6" s="266"/>
      <c r="K6" s="266"/>
      <c r="L6" s="3"/>
    </row>
    <row r="7" spans="1:12">
      <c r="A7" s="7" t="s">
        <v>466</v>
      </c>
      <c r="B7" s="8"/>
      <c r="C7" s="9" t="s">
        <v>446</v>
      </c>
      <c r="D7" s="7"/>
      <c r="E7" s="7"/>
      <c r="F7" s="7"/>
      <c r="G7" s="7"/>
      <c r="H7" s="7"/>
      <c r="I7" s="15"/>
      <c r="J7" s="5"/>
      <c r="K7" s="5"/>
      <c r="L7" s="3"/>
    </row>
    <row r="8" spans="1:12">
      <c r="A8" s="7" t="s">
        <v>468</v>
      </c>
      <c r="B8" s="8"/>
      <c r="C8" s="9" t="s">
        <v>447</v>
      </c>
      <c r="D8" s="7"/>
      <c r="E8" s="7"/>
      <c r="F8" s="7"/>
      <c r="G8" s="7"/>
      <c r="H8" s="7"/>
      <c r="I8" s="16">
        <f>SUM(I9:I75)</f>
        <v>325037000</v>
      </c>
      <c r="J8" s="5"/>
      <c r="K8" s="5"/>
      <c r="L8" s="3"/>
    </row>
    <row r="9" spans="1:12">
      <c r="A9" s="7"/>
      <c r="B9" s="7">
        <v>1</v>
      </c>
      <c r="C9" s="10" t="s">
        <v>538</v>
      </c>
      <c r="D9" s="7"/>
      <c r="E9" s="7"/>
      <c r="F9" s="7"/>
      <c r="G9" s="11" t="s">
        <v>539</v>
      </c>
      <c r="H9" s="11">
        <v>1980</v>
      </c>
      <c r="I9" s="17">
        <v>25000</v>
      </c>
      <c r="J9" s="5" t="s">
        <v>540</v>
      </c>
      <c r="K9" s="5"/>
      <c r="L9" s="3"/>
    </row>
    <row r="10" spans="1:12">
      <c r="A10" s="7"/>
      <c r="B10" s="7">
        <v>2</v>
      </c>
      <c r="C10" s="10" t="s">
        <v>538</v>
      </c>
      <c r="D10" s="7"/>
      <c r="E10" s="7"/>
      <c r="F10" s="7"/>
      <c r="G10" s="11" t="s">
        <v>539</v>
      </c>
      <c r="H10" s="11">
        <v>1990</v>
      </c>
      <c r="I10" s="18">
        <v>350000</v>
      </c>
      <c r="J10" s="5" t="s">
        <v>541</v>
      </c>
      <c r="K10" s="5"/>
      <c r="L10" s="3"/>
    </row>
    <row r="11" spans="1:12">
      <c r="A11" s="7"/>
      <c r="B11" s="7">
        <v>3</v>
      </c>
      <c r="C11" s="10" t="s">
        <v>542</v>
      </c>
      <c r="D11" s="7"/>
      <c r="E11" s="7"/>
      <c r="F11" s="7"/>
      <c r="G11" s="11" t="s">
        <v>543</v>
      </c>
      <c r="H11" s="11">
        <v>1985</v>
      </c>
      <c r="I11" s="18">
        <v>150000</v>
      </c>
      <c r="J11" s="5" t="s">
        <v>541</v>
      </c>
      <c r="K11" s="5"/>
      <c r="L11" s="3"/>
    </row>
    <row r="12" spans="1:12">
      <c r="A12" s="7"/>
      <c r="B12" s="7">
        <v>4</v>
      </c>
      <c r="C12" s="10" t="s">
        <v>544</v>
      </c>
      <c r="D12" s="7"/>
      <c r="E12" s="7"/>
      <c r="F12" s="7"/>
      <c r="G12" s="11" t="s">
        <v>545</v>
      </c>
      <c r="H12" s="11">
        <v>1997</v>
      </c>
      <c r="I12" s="18">
        <v>50000</v>
      </c>
      <c r="J12" s="5" t="s">
        <v>540</v>
      </c>
      <c r="K12" s="5"/>
      <c r="L12" s="3"/>
    </row>
    <row r="13" spans="1:12">
      <c r="A13" s="7"/>
      <c r="B13" s="7">
        <v>5</v>
      </c>
      <c r="C13" s="10" t="s">
        <v>546</v>
      </c>
      <c r="D13" s="7"/>
      <c r="E13" s="7"/>
      <c r="F13" s="7"/>
      <c r="G13" s="11" t="s">
        <v>547</v>
      </c>
      <c r="H13" s="11">
        <v>1981</v>
      </c>
      <c r="I13" s="18">
        <v>300000</v>
      </c>
      <c r="J13" s="5" t="s">
        <v>540</v>
      </c>
      <c r="K13" s="5"/>
      <c r="L13" s="3"/>
    </row>
    <row r="14" spans="1:12">
      <c r="A14" s="7"/>
      <c r="B14" s="7">
        <v>6</v>
      </c>
      <c r="C14" s="10" t="s">
        <v>548</v>
      </c>
      <c r="D14" s="7"/>
      <c r="E14" s="7"/>
      <c r="F14" s="7"/>
      <c r="G14" s="11" t="s">
        <v>549</v>
      </c>
      <c r="H14" s="11">
        <v>1982</v>
      </c>
      <c r="I14" s="18">
        <v>75000</v>
      </c>
      <c r="J14" s="5" t="s">
        <v>540</v>
      </c>
      <c r="K14" s="5"/>
      <c r="L14" s="3"/>
    </row>
    <row r="15" spans="1:12">
      <c r="A15" s="7"/>
      <c r="B15" s="7">
        <v>7</v>
      </c>
      <c r="C15" s="10" t="s">
        <v>550</v>
      </c>
      <c r="D15" s="7"/>
      <c r="E15" s="7"/>
      <c r="F15" s="7"/>
      <c r="G15" s="11" t="s">
        <v>551</v>
      </c>
      <c r="H15" s="11">
        <v>1983</v>
      </c>
      <c r="I15" s="18">
        <v>150000</v>
      </c>
      <c r="J15" s="5" t="s">
        <v>540</v>
      </c>
      <c r="K15" s="5"/>
      <c r="L15" s="3"/>
    </row>
    <row r="16" spans="1:12">
      <c r="A16" s="7"/>
      <c r="B16" s="7">
        <v>8</v>
      </c>
      <c r="C16" s="10" t="s">
        <v>552</v>
      </c>
      <c r="D16" s="7"/>
      <c r="E16" s="7"/>
      <c r="F16" s="7"/>
      <c r="G16" s="11" t="s">
        <v>553</v>
      </c>
      <c r="H16" s="11">
        <v>1983</v>
      </c>
      <c r="I16" s="18">
        <v>50000</v>
      </c>
      <c r="J16" s="5" t="s">
        <v>540</v>
      </c>
      <c r="K16" s="5"/>
      <c r="L16" s="3"/>
    </row>
    <row r="17" spans="1:12">
      <c r="A17" s="7"/>
      <c r="B17" s="7">
        <v>9</v>
      </c>
      <c r="C17" s="10" t="s">
        <v>554</v>
      </c>
      <c r="D17" s="7"/>
      <c r="E17" s="7"/>
      <c r="F17" s="7"/>
      <c r="G17" s="11" t="s">
        <v>555</v>
      </c>
      <c r="H17" s="11">
        <v>1983</v>
      </c>
      <c r="I17" s="18">
        <v>343000</v>
      </c>
      <c r="J17" s="5" t="s">
        <v>540</v>
      </c>
      <c r="K17" s="5"/>
      <c r="L17" s="3"/>
    </row>
    <row r="18" spans="1:12">
      <c r="A18" s="7"/>
      <c r="B18" s="7">
        <v>10</v>
      </c>
      <c r="C18" s="10" t="s">
        <v>556</v>
      </c>
      <c r="D18" s="7"/>
      <c r="E18" s="7"/>
      <c r="F18" s="7"/>
      <c r="G18" s="11" t="s">
        <v>557</v>
      </c>
      <c r="H18" s="11">
        <v>1987</v>
      </c>
      <c r="I18" s="18">
        <v>50000</v>
      </c>
      <c r="J18" s="5" t="s">
        <v>540</v>
      </c>
      <c r="K18" s="5"/>
      <c r="L18" s="3"/>
    </row>
    <row r="19" spans="1:12">
      <c r="A19" s="7"/>
      <c r="B19" s="7">
        <v>11</v>
      </c>
      <c r="C19" s="10" t="s">
        <v>558</v>
      </c>
      <c r="D19" s="7"/>
      <c r="E19" s="7"/>
      <c r="F19" s="7"/>
      <c r="G19" s="11" t="s">
        <v>559</v>
      </c>
      <c r="H19" s="11">
        <v>1985</v>
      </c>
      <c r="I19" s="17">
        <v>25000</v>
      </c>
      <c r="J19" s="5" t="s">
        <v>540</v>
      </c>
      <c r="K19" s="5"/>
      <c r="L19" s="3"/>
    </row>
    <row r="20" spans="1:12">
      <c r="A20" s="7"/>
      <c r="B20" s="7">
        <v>12</v>
      </c>
      <c r="C20" s="10" t="s">
        <v>560</v>
      </c>
      <c r="D20" s="7"/>
      <c r="E20" s="7"/>
      <c r="F20" s="7"/>
      <c r="G20" s="11" t="s">
        <v>561</v>
      </c>
      <c r="H20" s="11">
        <v>1993</v>
      </c>
      <c r="I20" s="17">
        <v>300000</v>
      </c>
      <c r="J20" s="5" t="s">
        <v>540</v>
      </c>
      <c r="K20" s="5"/>
      <c r="L20" s="3"/>
    </row>
    <row r="21" spans="1:12">
      <c r="A21" s="7"/>
      <c r="B21" s="7">
        <v>13</v>
      </c>
      <c r="C21" s="10" t="s">
        <v>562</v>
      </c>
      <c r="D21" s="7"/>
      <c r="E21" s="7"/>
      <c r="F21" s="7"/>
      <c r="G21" s="11" t="s">
        <v>539</v>
      </c>
      <c r="H21" s="11">
        <v>2007</v>
      </c>
      <c r="I21" s="17">
        <v>1500000</v>
      </c>
      <c r="J21" s="5" t="s">
        <v>541</v>
      </c>
      <c r="K21" s="5"/>
      <c r="L21" s="3"/>
    </row>
    <row r="22" spans="1:12">
      <c r="A22" s="7"/>
      <c r="B22" s="7">
        <v>14</v>
      </c>
      <c r="C22" s="10" t="s">
        <v>563</v>
      </c>
      <c r="D22" s="7"/>
      <c r="E22" s="7"/>
      <c r="F22" s="7"/>
      <c r="G22" s="11" t="s">
        <v>547</v>
      </c>
      <c r="H22" s="11">
        <v>2007</v>
      </c>
      <c r="I22" s="17" t="s">
        <v>564</v>
      </c>
      <c r="J22" s="5" t="s">
        <v>541</v>
      </c>
      <c r="K22" s="5"/>
      <c r="L22" s="3"/>
    </row>
    <row r="23" spans="1:12">
      <c r="A23" s="7"/>
      <c r="B23" s="7">
        <v>15</v>
      </c>
      <c r="C23" s="10" t="s">
        <v>565</v>
      </c>
      <c r="D23" s="7"/>
      <c r="E23" s="7"/>
      <c r="F23" s="7"/>
      <c r="G23" s="11" t="s">
        <v>539</v>
      </c>
      <c r="H23" s="11">
        <v>2008</v>
      </c>
      <c r="I23" s="17">
        <v>1582000</v>
      </c>
      <c r="J23" s="5" t="s">
        <v>541</v>
      </c>
      <c r="K23" s="5"/>
      <c r="L23" s="3"/>
    </row>
    <row r="24" spans="1:12">
      <c r="A24" s="7"/>
      <c r="B24" s="7">
        <v>16</v>
      </c>
      <c r="C24" s="10" t="s">
        <v>562</v>
      </c>
      <c r="D24" s="7"/>
      <c r="E24" s="7"/>
      <c r="F24" s="7"/>
      <c r="G24" s="11" t="s">
        <v>539</v>
      </c>
      <c r="H24" s="11">
        <v>2010</v>
      </c>
      <c r="I24" s="17">
        <v>2000000</v>
      </c>
      <c r="J24" s="5" t="s">
        <v>541</v>
      </c>
      <c r="K24" s="5"/>
      <c r="L24" s="3"/>
    </row>
    <row r="25" spans="1:12">
      <c r="A25" s="7"/>
      <c r="B25" s="7">
        <v>17</v>
      </c>
      <c r="C25" s="10" t="s">
        <v>566</v>
      </c>
      <c r="D25" s="7"/>
      <c r="E25" s="7"/>
      <c r="F25" s="7"/>
      <c r="G25" s="11" t="s">
        <v>567</v>
      </c>
      <c r="H25" s="11">
        <v>2011</v>
      </c>
      <c r="I25" s="17">
        <v>3000000</v>
      </c>
      <c r="J25" s="5" t="s">
        <v>540</v>
      </c>
      <c r="K25" s="5"/>
      <c r="L25" s="3"/>
    </row>
    <row r="26" spans="1:12">
      <c r="A26" s="7"/>
      <c r="B26" s="7">
        <v>18</v>
      </c>
      <c r="C26" s="10" t="s">
        <v>568</v>
      </c>
      <c r="D26" s="7"/>
      <c r="E26" s="7"/>
      <c r="F26" s="7"/>
      <c r="G26" s="11" t="s">
        <v>569</v>
      </c>
      <c r="H26" s="11">
        <v>2011</v>
      </c>
      <c r="I26" s="17">
        <v>1700000</v>
      </c>
      <c r="J26" s="5" t="s">
        <v>540</v>
      </c>
      <c r="K26" s="5"/>
      <c r="L26" s="3"/>
    </row>
    <row r="27" spans="1:12">
      <c r="A27" s="7"/>
      <c r="B27" s="7">
        <v>19</v>
      </c>
      <c r="C27" s="10" t="s">
        <v>570</v>
      </c>
      <c r="D27" s="7"/>
      <c r="E27" s="7"/>
      <c r="F27" s="7"/>
      <c r="G27" s="11" t="s">
        <v>571</v>
      </c>
      <c r="H27" s="11">
        <v>2011</v>
      </c>
      <c r="I27" s="17">
        <v>7000000</v>
      </c>
      <c r="J27" s="5" t="s">
        <v>540</v>
      </c>
      <c r="K27" s="5"/>
      <c r="L27" s="3"/>
    </row>
    <row r="28" spans="1:12">
      <c r="A28" s="7"/>
      <c r="B28" s="7">
        <v>20</v>
      </c>
      <c r="C28" s="10" t="s">
        <v>572</v>
      </c>
      <c r="D28" s="7"/>
      <c r="E28" s="7"/>
      <c r="F28" s="7"/>
      <c r="G28" s="11" t="s">
        <v>557</v>
      </c>
      <c r="H28" s="11">
        <v>2011</v>
      </c>
      <c r="I28" s="17">
        <v>2500000</v>
      </c>
      <c r="J28" s="5" t="s">
        <v>540</v>
      </c>
      <c r="K28" s="5"/>
      <c r="L28" s="3"/>
    </row>
    <row r="29" spans="1:12">
      <c r="A29" s="7"/>
      <c r="B29" s="7">
        <v>21</v>
      </c>
      <c r="C29" s="10" t="s">
        <v>573</v>
      </c>
      <c r="D29" s="7"/>
      <c r="E29" s="7"/>
      <c r="F29" s="7"/>
      <c r="G29" s="11" t="s">
        <v>574</v>
      </c>
      <c r="H29" s="11">
        <v>2012</v>
      </c>
      <c r="I29" s="19">
        <v>2250000</v>
      </c>
      <c r="J29" s="5" t="s">
        <v>540</v>
      </c>
      <c r="K29" s="5"/>
      <c r="L29" s="3"/>
    </row>
    <row r="30" spans="1:12">
      <c r="A30" s="7"/>
      <c r="B30" s="7">
        <v>22</v>
      </c>
      <c r="C30" s="10" t="s">
        <v>565</v>
      </c>
      <c r="D30" s="7"/>
      <c r="E30" s="7"/>
      <c r="F30" s="7"/>
      <c r="G30" s="11" t="s">
        <v>539</v>
      </c>
      <c r="H30" s="11">
        <v>2013</v>
      </c>
      <c r="I30" s="17">
        <v>7000000</v>
      </c>
      <c r="J30" s="5" t="s">
        <v>540</v>
      </c>
      <c r="K30" s="5"/>
      <c r="L30" s="3"/>
    </row>
    <row r="31" spans="1:12">
      <c r="A31" s="7"/>
      <c r="B31" s="7">
        <v>23</v>
      </c>
      <c r="C31" s="10" t="s">
        <v>565</v>
      </c>
      <c r="D31" s="7"/>
      <c r="E31" s="7"/>
      <c r="F31" s="7"/>
      <c r="G31" s="11" t="s">
        <v>539</v>
      </c>
      <c r="H31" s="11">
        <v>2014</v>
      </c>
      <c r="I31" s="17">
        <v>6685000</v>
      </c>
      <c r="J31" s="5" t="s">
        <v>540</v>
      </c>
      <c r="K31" s="5"/>
      <c r="L31" s="3"/>
    </row>
    <row r="32" spans="1:12">
      <c r="A32" s="7"/>
      <c r="B32" s="7">
        <v>24</v>
      </c>
      <c r="C32" s="10" t="s">
        <v>575</v>
      </c>
      <c r="D32" s="7"/>
      <c r="E32" s="7"/>
      <c r="F32" s="7"/>
      <c r="G32" s="11" t="s">
        <v>539</v>
      </c>
      <c r="H32" s="11">
        <v>2014</v>
      </c>
      <c r="I32" s="17">
        <v>4300000</v>
      </c>
      <c r="J32" s="5" t="s">
        <v>540</v>
      </c>
      <c r="K32" s="5"/>
      <c r="L32" s="3"/>
    </row>
    <row r="33" spans="1:12">
      <c r="A33" s="7"/>
      <c r="B33" s="7">
        <v>25</v>
      </c>
      <c r="C33" s="10" t="s">
        <v>550</v>
      </c>
      <c r="D33" s="7"/>
      <c r="E33" s="7"/>
      <c r="F33" s="7"/>
      <c r="G33" s="11" t="s">
        <v>551</v>
      </c>
      <c r="H33" s="11">
        <v>2014</v>
      </c>
      <c r="I33" s="17">
        <v>6000000</v>
      </c>
      <c r="J33" s="5" t="s">
        <v>540</v>
      </c>
      <c r="K33" s="5"/>
      <c r="L33" s="3"/>
    </row>
    <row r="34" spans="1:12">
      <c r="A34" s="7"/>
      <c r="B34" s="7">
        <v>26</v>
      </c>
      <c r="C34" s="10" t="s">
        <v>576</v>
      </c>
      <c r="D34" s="7"/>
      <c r="E34" s="7"/>
      <c r="F34" s="7"/>
      <c r="G34" s="11" t="s">
        <v>577</v>
      </c>
      <c r="H34" s="11">
        <v>2014</v>
      </c>
      <c r="I34" s="17">
        <v>600000</v>
      </c>
      <c r="J34" s="5" t="s">
        <v>540</v>
      </c>
      <c r="K34" s="5"/>
      <c r="L34" s="3"/>
    </row>
    <row r="35" spans="1:12">
      <c r="A35" s="7"/>
      <c r="B35" s="7">
        <v>27</v>
      </c>
      <c r="C35" s="10" t="s">
        <v>578</v>
      </c>
      <c r="D35" s="7"/>
      <c r="E35" s="7"/>
      <c r="F35" s="7"/>
      <c r="G35" s="11" t="s">
        <v>579</v>
      </c>
      <c r="H35" s="11">
        <v>2014</v>
      </c>
      <c r="I35" s="17">
        <v>1500000</v>
      </c>
      <c r="J35" s="5" t="s">
        <v>540</v>
      </c>
      <c r="K35" s="5"/>
      <c r="L35" s="3"/>
    </row>
    <row r="36" spans="1:12">
      <c r="A36" s="7"/>
      <c r="B36" s="7">
        <v>28</v>
      </c>
      <c r="C36" s="10" t="s">
        <v>580</v>
      </c>
      <c r="D36" s="7"/>
      <c r="E36" s="7"/>
      <c r="F36" s="7"/>
      <c r="G36" s="11" t="s">
        <v>581</v>
      </c>
      <c r="H36" s="11">
        <v>2014</v>
      </c>
      <c r="I36" s="17">
        <v>995000</v>
      </c>
      <c r="J36" s="5" t="s">
        <v>540</v>
      </c>
      <c r="K36" s="5"/>
      <c r="L36" s="3"/>
    </row>
    <row r="37" spans="1:12">
      <c r="A37" s="7"/>
      <c r="B37" s="7">
        <v>29</v>
      </c>
      <c r="C37" s="10" t="s">
        <v>582</v>
      </c>
      <c r="D37" s="7"/>
      <c r="E37" s="7"/>
      <c r="F37" s="7"/>
      <c r="G37" s="11" t="s">
        <v>581</v>
      </c>
      <c r="H37" s="11">
        <v>2014</v>
      </c>
      <c r="I37" s="18">
        <v>3000000</v>
      </c>
      <c r="J37" s="5" t="s">
        <v>540</v>
      </c>
      <c r="K37" s="5"/>
      <c r="L37" s="3"/>
    </row>
    <row r="38" spans="1:12">
      <c r="A38" s="7"/>
      <c r="B38" s="7">
        <v>30</v>
      </c>
      <c r="C38" s="12" t="s">
        <v>583</v>
      </c>
      <c r="D38" s="7"/>
      <c r="E38" s="7"/>
      <c r="F38" s="7"/>
      <c r="G38" s="11" t="s">
        <v>584</v>
      </c>
      <c r="H38" s="11">
        <v>2014</v>
      </c>
      <c r="I38" s="20">
        <v>2000000</v>
      </c>
      <c r="J38" s="5" t="s">
        <v>540</v>
      </c>
      <c r="K38" s="5"/>
      <c r="L38" s="3"/>
    </row>
    <row r="39" spans="1:12">
      <c r="A39" s="7"/>
      <c r="B39" s="7">
        <v>31</v>
      </c>
      <c r="C39" s="12" t="s">
        <v>585</v>
      </c>
      <c r="D39" s="7"/>
      <c r="E39" s="7"/>
      <c r="F39" s="7"/>
      <c r="G39" s="11" t="s">
        <v>551</v>
      </c>
      <c r="H39" s="11">
        <v>2015</v>
      </c>
      <c r="I39" s="20">
        <v>7500000</v>
      </c>
      <c r="J39" s="5" t="s">
        <v>540</v>
      </c>
      <c r="K39" s="21">
        <f>SUM(I39:I43)</f>
        <v>24250000</v>
      </c>
      <c r="L39" s="3"/>
    </row>
    <row r="40" spans="1:12">
      <c r="A40" s="7"/>
      <c r="B40" s="7">
        <v>32</v>
      </c>
      <c r="C40" s="12" t="s">
        <v>586</v>
      </c>
      <c r="D40" s="7"/>
      <c r="E40" s="7"/>
      <c r="F40" s="7"/>
      <c r="G40" s="11" t="s">
        <v>551</v>
      </c>
      <c r="H40" s="11">
        <v>2015</v>
      </c>
      <c r="I40" s="20">
        <v>5500000</v>
      </c>
      <c r="J40" s="5" t="s">
        <v>540</v>
      </c>
      <c r="K40" s="22"/>
      <c r="L40" s="3"/>
    </row>
    <row r="41" spans="1:12">
      <c r="A41" s="7"/>
      <c r="B41" s="7">
        <v>33</v>
      </c>
      <c r="C41" s="12" t="s">
        <v>565</v>
      </c>
      <c r="D41" s="7"/>
      <c r="E41" s="7"/>
      <c r="F41" s="7"/>
      <c r="G41" s="11" t="s">
        <v>539</v>
      </c>
      <c r="H41" s="11">
        <v>2015</v>
      </c>
      <c r="I41" s="20">
        <v>4000000</v>
      </c>
      <c r="J41" s="5" t="s">
        <v>540</v>
      </c>
      <c r="K41" s="22"/>
      <c r="L41" s="3"/>
    </row>
    <row r="42" spans="1:12">
      <c r="A42" s="7"/>
      <c r="B42" s="7">
        <v>34</v>
      </c>
      <c r="C42" s="12" t="s">
        <v>565</v>
      </c>
      <c r="D42" s="7"/>
      <c r="E42" s="7"/>
      <c r="F42" s="7"/>
      <c r="G42" s="11" t="s">
        <v>539</v>
      </c>
      <c r="H42" s="11">
        <v>2015</v>
      </c>
      <c r="I42" s="20">
        <v>4000000</v>
      </c>
      <c r="J42" s="5" t="s">
        <v>540</v>
      </c>
      <c r="K42" s="22"/>
      <c r="L42" s="3"/>
    </row>
    <row r="43" spans="1:12">
      <c r="A43" s="7"/>
      <c r="B43" s="7">
        <v>35</v>
      </c>
      <c r="C43" s="12" t="s">
        <v>587</v>
      </c>
      <c r="D43" s="7"/>
      <c r="E43" s="7"/>
      <c r="F43" s="7"/>
      <c r="G43" s="11" t="s">
        <v>551</v>
      </c>
      <c r="H43" s="11">
        <v>2015</v>
      </c>
      <c r="I43" s="20">
        <v>3250000</v>
      </c>
      <c r="J43" s="5" t="s">
        <v>540</v>
      </c>
      <c r="K43" s="22"/>
      <c r="L43" s="3"/>
    </row>
    <row r="44" spans="1:12">
      <c r="A44" s="7"/>
      <c r="B44" s="7">
        <v>36</v>
      </c>
      <c r="C44" s="12" t="s">
        <v>588</v>
      </c>
      <c r="D44" s="7"/>
      <c r="E44" s="7"/>
      <c r="F44" s="7"/>
      <c r="G44" s="11" t="s">
        <v>561</v>
      </c>
      <c r="H44" s="11">
        <v>2016</v>
      </c>
      <c r="I44" s="20">
        <v>5200000</v>
      </c>
      <c r="J44" s="5" t="s">
        <v>540</v>
      </c>
      <c r="K44" s="21">
        <f>SUM(I44:I58)</f>
        <v>73507000</v>
      </c>
      <c r="L44" s="3"/>
    </row>
    <row r="45" spans="1:12">
      <c r="A45" s="7"/>
      <c r="B45" s="7">
        <v>37</v>
      </c>
      <c r="C45" s="12" t="s">
        <v>589</v>
      </c>
      <c r="D45" s="7"/>
      <c r="E45" s="7"/>
      <c r="F45" s="7"/>
      <c r="G45" s="11" t="s">
        <v>590</v>
      </c>
      <c r="H45" s="11">
        <v>2016</v>
      </c>
      <c r="I45" s="20">
        <v>5400000</v>
      </c>
      <c r="J45" s="5" t="s">
        <v>540</v>
      </c>
      <c r="K45" s="22"/>
      <c r="L45" s="3"/>
    </row>
    <row r="46" spans="1:12">
      <c r="A46" s="7"/>
      <c r="B46" s="7">
        <v>38</v>
      </c>
      <c r="C46" s="12" t="s">
        <v>591</v>
      </c>
      <c r="D46" s="7"/>
      <c r="E46" s="7"/>
      <c r="F46" s="7"/>
      <c r="G46" s="11"/>
      <c r="H46" s="11">
        <v>2016</v>
      </c>
      <c r="I46" s="20">
        <v>1000000</v>
      </c>
      <c r="J46" s="5" t="s">
        <v>540</v>
      </c>
      <c r="K46" s="22"/>
      <c r="L46" s="3"/>
    </row>
    <row r="47" spans="1:12">
      <c r="A47" s="7"/>
      <c r="B47" s="7">
        <v>39</v>
      </c>
      <c r="C47" s="12" t="s">
        <v>592</v>
      </c>
      <c r="D47" s="7"/>
      <c r="E47" s="7"/>
      <c r="F47" s="7"/>
      <c r="G47" s="11" t="s">
        <v>539</v>
      </c>
      <c r="H47" s="11">
        <v>2016</v>
      </c>
      <c r="I47" s="23">
        <v>1650000</v>
      </c>
      <c r="J47" s="24" t="s">
        <v>593</v>
      </c>
      <c r="K47" s="22"/>
      <c r="L47" s="3"/>
    </row>
    <row r="48" spans="1:12">
      <c r="A48" s="7"/>
      <c r="B48" s="7">
        <v>40</v>
      </c>
      <c r="C48" s="12" t="s">
        <v>594</v>
      </c>
      <c r="D48" s="7"/>
      <c r="E48" s="7"/>
      <c r="F48" s="7"/>
      <c r="G48" s="11" t="s">
        <v>539</v>
      </c>
      <c r="H48" s="11">
        <v>2016</v>
      </c>
      <c r="I48" s="23">
        <v>2650000</v>
      </c>
      <c r="J48" s="24" t="s">
        <v>593</v>
      </c>
      <c r="K48" s="22"/>
      <c r="L48" s="3"/>
    </row>
    <row r="49" spans="1:12">
      <c r="A49" s="7"/>
      <c r="B49" s="7">
        <v>41</v>
      </c>
      <c r="C49" s="12" t="s">
        <v>595</v>
      </c>
      <c r="D49" s="7"/>
      <c r="E49" s="7"/>
      <c r="F49" s="7"/>
      <c r="G49" s="11" t="s">
        <v>571</v>
      </c>
      <c r="H49" s="11">
        <v>2016</v>
      </c>
      <c r="I49" s="23">
        <v>8500000</v>
      </c>
      <c r="J49" s="24" t="s">
        <v>540</v>
      </c>
      <c r="K49" s="22"/>
      <c r="L49" s="3"/>
    </row>
    <row r="50" spans="1:12">
      <c r="A50" s="7"/>
      <c r="B50" s="7">
        <v>42</v>
      </c>
      <c r="C50" s="12" t="s">
        <v>596</v>
      </c>
      <c r="D50" s="7"/>
      <c r="E50" s="7"/>
      <c r="F50" s="7"/>
      <c r="G50" s="11" t="s">
        <v>569</v>
      </c>
      <c r="H50" s="11">
        <v>2016</v>
      </c>
      <c r="I50" s="20">
        <v>6000000</v>
      </c>
      <c r="J50" s="5" t="s">
        <v>540</v>
      </c>
      <c r="K50" s="22"/>
      <c r="L50" s="3"/>
    </row>
    <row r="51" spans="1:12">
      <c r="A51" s="7"/>
      <c r="B51" s="7">
        <v>43</v>
      </c>
      <c r="C51" s="12" t="s">
        <v>597</v>
      </c>
      <c r="D51" s="7"/>
      <c r="E51" s="7"/>
      <c r="F51" s="7"/>
      <c r="G51" s="11" t="s">
        <v>539</v>
      </c>
      <c r="H51" s="11">
        <v>2016</v>
      </c>
      <c r="I51" s="20">
        <v>2052000</v>
      </c>
      <c r="J51" s="5" t="s">
        <v>540</v>
      </c>
      <c r="K51" s="22"/>
      <c r="L51" s="3"/>
    </row>
    <row r="52" spans="1:12">
      <c r="A52" s="7"/>
      <c r="B52" s="7">
        <v>44</v>
      </c>
      <c r="C52" s="12" t="s">
        <v>598</v>
      </c>
      <c r="D52" s="7"/>
      <c r="E52" s="7"/>
      <c r="F52" s="7"/>
      <c r="G52" s="11" t="s">
        <v>551</v>
      </c>
      <c r="H52" s="11">
        <v>2016</v>
      </c>
      <c r="I52" s="20">
        <v>9450000</v>
      </c>
      <c r="J52" s="5" t="s">
        <v>540</v>
      </c>
      <c r="K52" s="22"/>
      <c r="L52" s="3"/>
    </row>
    <row r="53" spans="1:12">
      <c r="A53" s="7"/>
      <c r="B53" s="7">
        <v>45</v>
      </c>
      <c r="C53" s="12" t="s">
        <v>599</v>
      </c>
      <c r="D53" s="7"/>
      <c r="E53" s="7"/>
      <c r="F53" s="7"/>
      <c r="G53" s="11" t="s">
        <v>551</v>
      </c>
      <c r="H53" s="11">
        <v>2016</v>
      </c>
      <c r="I53" s="20">
        <v>6000000</v>
      </c>
      <c r="J53" s="5" t="s">
        <v>540</v>
      </c>
      <c r="K53" s="22"/>
      <c r="L53" s="3"/>
    </row>
    <row r="54" spans="1:12">
      <c r="A54" s="7"/>
      <c r="B54" s="7">
        <v>46</v>
      </c>
      <c r="C54" s="12" t="s">
        <v>585</v>
      </c>
      <c r="D54" s="7"/>
      <c r="E54" s="7"/>
      <c r="F54" s="7"/>
      <c r="G54" s="11" t="s">
        <v>551</v>
      </c>
      <c r="H54" s="11">
        <v>2016</v>
      </c>
      <c r="I54" s="20">
        <v>6855000</v>
      </c>
      <c r="J54" s="5" t="s">
        <v>540</v>
      </c>
      <c r="K54" s="22"/>
      <c r="L54" s="3"/>
    </row>
    <row r="55" spans="1:12">
      <c r="A55" s="7"/>
      <c r="B55" s="7">
        <v>47</v>
      </c>
      <c r="C55" s="12" t="s">
        <v>582</v>
      </c>
      <c r="D55" s="7"/>
      <c r="E55" s="7"/>
      <c r="F55" s="7"/>
      <c r="G55" s="11" t="s">
        <v>581</v>
      </c>
      <c r="H55" s="11">
        <v>2016</v>
      </c>
      <c r="I55" s="20">
        <v>7000000</v>
      </c>
      <c r="J55" s="5" t="s">
        <v>540</v>
      </c>
      <c r="K55" s="22"/>
      <c r="L55" s="3"/>
    </row>
    <row r="56" spans="1:12">
      <c r="A56" s="7"/>
      <c r="B56" s="7">
        <v>48</v>
      </c>
      <c r="C56" s="12" t="s">
        <v>565</v>
      </c>
      <c r="D56" s="7"/>
      <c r="E56" s="7"/>
      <c r="F56" s="7"/>
      <c r="G56" s="11" t="s">
        <v>539</v>
      </c>
      <c r="H56" s="11">
        <v>2016</v>
      </c>
      <c r="I56" s="20">
        <v>5250000</v>
      </c>
      <c r="J56" s="5" t="s">
        <v>540</v>
      </c>
      <c r="K56" s="22"/>
      <c r="L56" s="3"/>
    </row>
    <row r="57" spans="1:12">
      <c r="A57" s="7"/>
      <c r="B57" s="7">
        <v>49</v>
      </c>
      <c r="C57" s="12" t="s">
        <v>565</v>
      </c>
      <c r="D57" s="7"/>
      <c r="E57" s="7"/>
      <c r="F57" s="7"/>
      <c r="G57" s="11" t="s">
        <v>539</v>
      </c>
      <c r="H57" s="11">
        <v>2016</v>
      </c>
      <c r="I57" s="20">
        <v>5750000</v>
      </c>
      <c r="J57" s="5" t="s">
        <v>540</v>
      </c>
      <c r="K57" s="22"/>
      <c r="L57" s="3"/>
    </row>
    <row r="58" spans="1:12">
      <c r="A58" s="7"/>
      <c r="B58" s="7">
        <v>50</v>
      </c>
      <c r="C58" s="12" t="s">
        <v>544</v>
      </c>
      <c r="D58" s="7"/>
      <c r="E58" s="7"/>
      <c r="F58" s="7"/>
      <c r="G58" s="11" t="s">
        <v>545</v>
      </c>
      <c r="H58" s="11">
        <v>2016</v>
      </c>
      <c r="I58" s="20">
        <v>750000</v>
      </c>
      <c r="J58" s="5" t="s">
        <v>540</v>
      </c>
      <c r="K58" s="22"/>
      <c r="L58" s="3"/>
    </row>
    <row r="59" spans="1:12">
      <c r="A59" s="7"/>
      <c r="B59" s="7">
        <v>51</v>
      </c>
      <c r="C59" s="12" t="s">
        <v>565</v>
      </c>
      <c r="D59" s="7"/>
      <c r="E59" s="7"/>
      <c r="F59" s="7"/>
      <c r="G59" s="11" t="s">
        <v>539</v>
      </c>
      <c r="H59" s="11">
        <v>2017</v>
      </c>
      <c r="I59" s="20">
        <v>6000000</v>
      </c>
      <c r="J59" s="5" t="s">
        <v>540</v>
      </c>
      <c r="K59" s="25">
        <f>SUM(I59:I67)</f>
        <v>60500000</v>
      </c>
      <c r="L59" s="3"/>
    </row>
    <row r="60" spans="1:12">
      <c r="A60" s="7"/>
      <c r="B60" s="7">
        <v>52</v>
      </c>
      <c r="C60" s="12" t="s">
        <v>565</v>
      </c>
      <c r="D60" s="7"/>
      <c r="E60" s="7"/>
      <c r="F60" s="7"/>
      <c r="G60" s="11" t="s">
        <v>539</v>
      </c>
      <c r="H60" s="11">
        <v>2017</v>
      </c>
      <c r="I60" s="20">
        <v>6000000</v>
      </c>
      <c r="J60" s="5" t="s">
        <v>540</v>
      </c>
      <c r="K60" s="22"/>
      <c r="L60" s="3"/>
    </row>
    <row r="61" spans="1:12">
      <c r="A61" s="7"/>
      <c r="B61" s="7">
        <v>53</v>
      </c>
      <c r="C61" s="12" t="s">
        <v>600</v>
      </c>
      <c r="D61" s="7"/>
      <c r="E61" s="7"/>
      <c r="F61" s="7"/>
      <c r="G61" s="11" t="s">
        <v>539</v>
      </c>
      <c r="H61" s="11">
        <v>2017</v>
      </c>
      <c r="I61" s="20">
        <v>7000000</v>
      </c>
      <c r="J61" s="5" t="s">
        <v>540</v>
      </c>
      <c r="K61" s="22"/>
      <c r="L61" s="3"/>
    </row>
    <row r="62" spans="1:12">
      <c r="A62" s="7"/>
      <c r="B62" s="7">
        <v>54</v>
      </c>
      <c r="C62" s="12" t="s">
        <v>566</v>
      </c>
      <c r="D62" s="7"/>
      <c r="E62" s="7"/>
      <c r="F62" s="7"/>
      <c r="G62" s="11" t="s">
        <v>567</v>
      </c>
      <c r="H62" s="11">
        <v>2017</v>
      </c>
      <c r="I62" s="20">
        <v>20000000</v>
      </c>
      <c r="J62" s="5" t="s">
        <v>540</v>
      </c>
      <c r="K62" s="22"/>
      <c r="L62" s="3"/>
    </row>
    <row r="63" spans="1:12">
      <c r="A63" s="7"/>
      <c r="B63" s="7">
        <v>55</v>
      </c>
      <c r="C63" s="12" t="s">
        <v>601</v>
      </c>
      <c r="D63" s="7"/>
      <c r="E63" s="7"/>
      <c r="F63" s="7"/>
      <c r="G63" s="11" t="s">
        <v>551</v>
      </c>
      <c r="H63" s="11">
        <v>2017</v>
      </c>
      <c r="I63" s="20">
        <v>6000000</v>
      </c>
      <c r="J63" s="5" t="s">
        <v>540</v>
      </c>
      <c r="K63" s="22"/>
      <c r="L63" s="3"/>
    </row>
    <row r="64" spans="1:12">
      <c r="A64" s="7"/>
      <c r="B64" s="7">
        <v>56</v>
      </c>
      <c r="C64" s="12" t="s">
        <v>598</v>
      </c>
      <c r="D64" s="7"/>
      <c r="E64" s="7"/>
      <c r="F64" s="7"/>
      <c r="G64" s="11" t="s">
        <v>551</v>
      </c>
      <c r="H64" s="11">
        <v>2017</v>
      </c>
      <c r="I64" s="20">
        <v>10000000</v>
      </c>
      <c r="J64" s="5" t="s">
        <v>540</v>
      </c>
      <c r="K64" s="22"/>
      <c r="L64" s="3"/>
    </row>
    <row r="65" spans="1:12">
      <c r="A65" s="7"/>
      <c r="B65" s="7">
        <v>57</v>
      </c>
      <c r="C65" s="12" t="s">
        <v>602</v>
      </c>
      <c r="D65" s="7"/>
      <c r="E65" s="7"/>
      <c r="F65" s="7"/>
      <c r="G65" s="11" t="s">
        <v>551</v>
      </c>
      <c r="H65" s="11">
        <v>2017</v>
      </c>
      <c r="I65" s="20">
        <v>1750000</v>
      </c>
      <c r="J65" s="5" t="s">
        <v>540</v>
      </c>
      <c r="K65" s="22"/>
      <c r="L65" s="3"/>
    </row>
    <row r="66" spans="1:12">
      <c r="A66" s="7"/>
      <c r="B66" s="7">
        <v>58</v>
      </c>
      <c r="C66" s="12" t="s">
        <v>542</v>
      </c>
      <c r="D66" s="7"/>
      <c r="E66" s="7"/>
      <c r="F66" s="7"/>
      <c r="G66" s="11" t="s">
        <v>543</v>
      </c>
      <c r="H66" s="11">
        <v>2017</v>
      </c>
      <c r="I66" s="20">
        <v>3300000</v>
      </c>
      <c r="J66" s="5" t="s">
        <v>540</v>
      </c>
      <c r="K66" s="30"/>
      <c r="L66" s="3"/>
    </row>
    <row r="67" spans="1:12">
      <c r="A67" s="7"/>
      <c r="B67" s="7">
        <v>59</v>
      </c>
      <c r="C67" s="12" t="s">
        <v>558</v>
      </c>
      <c r="D67" s="7"/>
      <c r="E67" s="7"/>
      <c r="F67" s="7"/>
      <c r="G67" s="11" t="s">
        <v>559</v>
      </c>
      <c r="H67" s="11">
        <v>2017</v>
      </c>
      <c r="I67" s="20">
        <v>450000</v>
      </c>
      <c r="J67" s="5" t="s">
        <v>540</v>
      </c>
      <c r="K67" s="31"/>
      <c r="L67" s="3"/>
    </row>
    <row r="68" spans="1:12">
      <c r="A68" s="7"/>
      <c r="B68" s="7">
        <v>60</v>
      </c>
      <c r="C68" s="12" t="s">
        <v>603</v>
      </c>
      <c r="D68" s="26"/>
      <c r="E68" s="26"/>
      <c r="F68" s="26"/>
      <c r="G68" s="11" t="s">
        <v>551</v>
      </c>
      <c r="H68" s="11">
        <v>2018</v>
      </c>
      <c r="I68" s="32">
        <v>4000000</v>
      </c>
      <c r="J68" s="33" t="s">
        <v>540</v>
      </c>
      <c r="K68" s="21">
        <f>SUM(I68:I69)+I75</f>
        <v>84000000</v>
      </c>
      <c r="L68" s="34" t="s">
        <v>604</v>
      </c>
    </row>
    <row r="69" spans="1:12">
      <c r="A69" s="7"/>
      <c r="B69" s="7">
        <v>61</v>
      </c>
      <c r="C69" s="12" t="s">
        <v>605</v>
      </c>
      <c r="D69" s="26"/>
      <c r="E69" s="26"/>
      <c r="F69" s="26"/>
      <c r="G69" s="11" t="s">
        <v>567</v>
      </c>
      <c r="H69" s="11">
        <v>2018</v>
      </c>
      <c r="I69" s="32">
        <v>8000000</v>
      </c>
      <c r="J69" s="33" t="s">
        <v>540</v>
      </c>
      <c r="K69" s="31"/>
      <c r="L69" s="35">
        <f>SUM(I9:I69)+I75+I78</f>
        <v>307654000</v>
      </c>
    </row>
    <row r="70" spans="1:12">
      <c r="A70" s="7"/>
      <c r="B70" s="7">
        <v>62</v>
      </c>
      <c r="C70" s="12" t="s">
        <v>565</v>
      </c>
      <c r="D70" s="26"/>
      <c r="E70" s="26"/>
      <c r="F70" s="26"/>
      <c r="G70" s="11" t="s">
        <v>539</v>
      </c>
      <c r="H70" s="11">
        <v>2019</v>
      </c>
      <c r="I70" s="32">
        <v>7000000</v>
      </c>
      <c r="J70" s="33" t="s">
        <v>540</v>
      </c>
      <c r="K70" s="36">
        <f>SUM(I70:I74)</f>
        <v>27300000</v>
      </c>
      <c r="L70" s="3"/>
    </row>
    <row r="71" spans="1:12">
      <c r="A71" s="7"/>
      <c r="B71" s="7">
        <v>63</v>
      </c>
      <c r="C71" s="12" t="s">
        <v>606</v>
      </c>
      <c r="D71" s="26"/>
      <c r="E71" s="26"/>
      <c r="F71" s="26"/>
      <c r="G71" s="11" t="s">
        <v>539</v>
      </c>
      <c r="H71" s="11">
        <v>2019</v>
      </c>
      <c r="I71" s="32">
        <v>7000000</v>
      </c>
      <c r="J71" s="33" t="s">
        <v>540</v>
      </c>
      <c r="K71" s="37"/>
      <c r="L71" s="3"/>
    </row>
    <row r="72" spans="1:12">
      <c r="A72" s="7"/>
      <c r="B72" s="7">
        <v>64</v>
      </c>
      <c r="C72" s="12" t="s">
        <v>603</v>
      </c>
      <c r="D72" s="26"/>
      <c r="E72" s="26"/>
      <c r="F72" s="26"/>
      <c r="G72" s="11" t="s">
        <v>551</v>
      </c>
      <c r="H72" s="11">
        <v>2019</v>
      </c>
      <c r="I72" s="32">
        <v>4000000</v>
      </c>
      <c r="J72" s="33" t="s">
        <v>540</v>
      </c>
      <c r="K72" s="37"/>
      <c r="L72" s="3"/>
    </row>
    <row r="73" spans="1:12">
      <c r="A73" s="7"/>
      <c r="B73" s="7">
        <v>65</v>
      </c>
      <c r="C73" s="12" t="s">
        <v>607</v>
      </c>
      <c r="D73" s="26"/>
      <c r="E73" s="26"/>
      <c r="F73" s="26"/>
      <c r="G73" s="11" t="s">
        <v>543</v>
      </c>
      <c r="H73" s="11">
        <v>2019</v>
      </c>
      <c r="I73" s="32">
        <v>5000000</v>
      </c>
      <c r="J73" s="33" t="s">
        <v>540</v>
      </c>
      <c r="K73" s="37"/>
      <c r="L73" s="3"/>
    </row>
    <row r="74" spans="1:12">
      <c r="A74" s="7"/>
      <c r="B74" s="7">
        <v>66</v>
      </c>
      <c r="C74" s="12" t="s">
        <v>608</v>
      </c>
      <c r="D74" s="26"/>
      <c r="E74" s="26"/>
      <c r="F74" s="26"/>
      <c r="G74" s="11" t="s">
        <v>551</v>
      </c>
      <c r="H74" s="11">
        <v>2019</v>
      </c>
      <c r="I74" s="32">
        <v>4300000</v>
      </c>
      <c r="J74" s="33" t="s">
        <v>540</v>
      </c>
      <c r="K74" s="37"/>
      <c r="L74" s="3"/>
    </row>
    <row r="75" spans="1:12">
      <c r="A75" s="7"/>
      <c r="B75" s="7">
        <v>67</v>
      </c>
      <c r="C75" s="12" t="s">
        <v>609</v>
      </c>
      <c r="D75" s="26"/>
      <c r="E75" s="26"/>
      <c r="F75" s="26"/>
      <c r="G75" s="11"/>
      <c r="H75" s="11">
        <v>2018</v>
      </c>
      <c r="I75" s="13">
        <v>72000000</v>
      </c>
      <c r="J75" s="33" t="s">
        <v>540</v>
      </c>
      <c r="K75" s="38"/>
      <c r="L75" s="3"/>
    </row>
    <row r="76" spans="1:12">
      <c r="A76" s="7"/>
      <c r="B76" s="7"/>
      <c r="C76" s="27"/>
      <c r="D76" s="7"/>
      <c r="E76" s="7"/>
      <c r="F76" s="7"/>
      <c r="G76" s="7"/>
      <c r="H76" s="7"/>
      <c r="I76" s="15"/>
      <c r="J76" s="5"/>
      <c r="K76" s="22"/>
      <c r="L76" s="3"/>
    </row>
    <row r="77" spans="1:12" s="2" customFormat="1">
      <c r="A77" s="7" t="s">
        <v>610</v>
      </c>
      <c r="B77" s="7"/>
      <c r="C77" s="8" t="s">
        <v>448</v>
      </c>
      <c r="D77" s="7"/>
      <c r="E77" s="7"/>
      <c r="F77" s="7"/>
      <c r="G77" s="7"/>
      <c r="H77" s="7"/>
      <c r="I77" s="39">
        <f>I78</f>
        <v>9917000</v>
      </c>
      <c r="J77" s="7"/>
      <c r="K77" s="40"/>
      <c r="L77" s="3"/>
    </row>
    <row r="78" spans="1:12" s="2" customFormat="1">
      <c r="A78" s="7"/>
      <c r="B78" s="7">
        <v>1</v>
      </c>
      <c r="C78" s="8" t="s">
        <v>611</v>
      </c>
      <c r="D78" s="7"/>
      <c r="E78" s="7"/>
      <c r="F78" s="7"/>
      <c r="G78" s="7"/>
      <c r="H78" s="7">
        <v>2003</v>
      </c>
      <c r="I78" s="15">
        <v>9917000</v>
      </c>
      <c r="J78" s="7" t="s">
        <v>540</v>
      </c>
      <c r="K78" s="41"/>
      <c r="L78" s="3"/>
    </row>
    <row r="79" spans="1:12" s="2" customFormat="1">
      <c r="A79" s="7"/>
      <c r="B79" s="7"/>
      <c r="C79" s="8"/>
      <c r="D79" s="7"/>
      <c r="E79" s="7"/>
      <c r="F79" s="7"/>
      <c r="G79" s="7"/>
      <c r="H79" s="7"/>
      <c r="I79" s="15"/>
      <c r="J79" s="7"/>
      <c r="K79" s="41"/>
      <c r="L79" s="3"/>
    </row>
    <row r="80" spans="1:12" s="2" customFormat="1">
      <c r="A80" s="7" t="s">
        <v>612</v>
      </c>
      <c r="B80" s="7"/>
      <c r="C80" s="8" t="s">
        <v>449</v>
      </c>
      <c r="D80" s="7"/>
      <c r="E80" s="7"/>
      <c r="F80" s="7"/>
      <c r="G80" s="7"/>
      <c r="H80" s="7"/>
      <c r="I80" s="39">
        <f>SUM(I81:I95)</f>
        <v>1571095000</v>
      </c>
      <c r="J80" s="7"/>
      <c r="K80" s="40"/>
      <c r="L80" s="3" t="s">
        <v>613</v>
      </c>
    </row>
    <row r="81" spans="1:12" s="2" customFormat="1">
      <c r="A81" s="7"/>
      <c r="B81" s="7">
        <v>1</v>
      </c>
      <c r="C81" s="8" t="s">
        <v>614</v>
      </c>
      <c r="D81" s="7"/>
      <c r="E81" s="7"/>
      <c r="F81" s="7"/>
      <c r="G81" s="7"/>
      <c r="H81" s="7"/>
      <c r="I81" s="15">
        <v>162000000</v>
      </c>
      <c r="J81" s="7" t="s">
        <v>540</v>
      </c>
      <c r="K81" s="42"/>
      <c r="L81" s="43">
        <f>SUM(I81:I95)</f>
        <v>1571095000</v>
      </c>
    </row>
    <row r="82" spans="1:12" s="2" customFormat="1">
      <c r="A82" s="7"/>
      <c r="B82" s="7">
        <v>2</v>
      </c>
      <c r="C82" s="8" t="s">
        <v>615</v>
      </c>
      <c r="D82" s="7"/>
      <c r="E82" s="7"/>
      <c r="F82" s="7"/>
      <c r="G82" s="7"/>
      <c r="H82" s="7"/>
      <c r="I82" s="15">
        <v>150000000</v>
      </c>
      <c r="J82" s="7" t="s">
        <v>540</v>
      </c>
      <c r="K82" s="44"/>
      <c r="L82" s="3"/>
    </row>
    <row r="83" spans="1:12" s="2" customFormat="1">
      <c r="A83" s="7"/>
      <c r="B83" s="7">
        <v>3</v>
      </c>
      <c r="C83" s="8" t="s">
        <v>616</v>
      </c>
      <c r="D83" s="7"/>
      <c r="E83" s="7"/>
      <c r="F83" s="7"/>
      <c r="G83" s="7"/>
      <c r="H83" s="7"/>
      <c r="I83" s="15">
        <f>50000000*4</f>
        <v>200000000</v>
      </c>
      <c r="J83" s="7" t="s">
        <v>617</v>
      </c>
      <c r="K83" s="45" t="s">
        <v>618</v>
      </c>
      <c r="L83" s="3"/>
    </row>
    <row r="84" spans="1:12" s="2" customFormat="1">
      <c r="A84" s="7"/>
      <c r="B84" s="7">
        <v>4</v>
      </c>
      <c r="C84" s="8" t="s">
        <v>619</v>
      </c>
      <c r="D84" s="7"/>
      <c r="E84" s="7"/>
      <c r="F84" s="7"/>
      <c r="G84" s="7"/>
      <c r="H84" s="7"/>
      <c r="I84" s="15">
        <v>15000000</v>
      </c>
      <c r="J84" s="7" t="s">
        <v>540</v>
      </c>
      <c r="K84" s="46">
        <f>K82-K81</f>
        <v>0</v>
      </c>
      <c r="L84" s="3"/>
    </row>
    <row r="85" spans="1:12" s="2" customFormat="1">
      <c r="A85" s="7"/>
      <c r="B85" s="7">
        <v>5</v>
      </c>
      <c r="C85" s="8" t="s">
        <v>620</v>
      </c>
      <c r="D85" s="7"/>
      <c r="E85" s="7"/>
      <c r="F85" s="7"/>
      <c r="G85" s="7"/>
      <c r="H85" s="7">
        <v>2016</v>
      </c>
      <c r="I85" s="15">
        <v>106085250</v>
      </c>
      <c r="J85" s="7" t="s">
        <v>540</v>
      </c>
      <c r="K85" s="45"/>
      <c r="L85" s="3"/>
    </row>
    <row r="86" spans="1:12" s="2" customFormat="1">
      <c r="A86" s="7"/>
      <c r="B86" s="7">
        <v>6</v>
      </c>
      <c r="C86" s="8" t="s">
        <v>621</v>
      </c>
      <c r="D86" s="7"/>
      <c r="E86" s="7"/>
      <c r="F86" s="7"/>
      <c r="G86" s="7"/>
      <c r="H86" s="7">
        <v>2016</v>
      </c>
      <c r="I86" s="15">
        <v>15000000</v>
      </c>
      <c r="J86" s="7" t="s">
        <v>540</v>
      </c>
      <c r="K86" s="45"/>
      <c r="L86" s="3"/>
    </row>
    <row r="87" spans="1:12" s="2" customFormat="1">
      <c r="A87" s="7"/>
      <c r="B87" s="7">
        <v>7</v>
      </c>
      <c r="C87" s="8" t="s">
        <v>622</v>
      </c>
      <c r="D87" s="7"/>
      <c r="E87" s="7"/>
      <c r="F87" s="7"/>
      <c r="G87" s="7"/>
      <c r="H87" s="7"/>
      <c r="I87" s="15">
        <v>25000000</v>
      </c>
      <c r="J87" s="7" t="s">
        <v>540</v>
      </c>
      <c r="K87" s="45"/>
      <c r="L87" s="3"/>
    </row>
    <row r="88" spans="1:12" s="2" customFormat="1">
      <c r="A88" s="7"/>
      <c r="B88" s="7">
        <v>8</v>
      </c>
      <c r="C88" s="8" t="s">
        <v>623</v>
      </c>
      <c r="D88" s="7"/>
      <c r="E88" s="7"/>
      <c r="F88" s="7"/>
      <c r="G88" s="7"/>
      <c r="H88" s="7">
        <v>2016</v>
      </c>
      <c r="I88" s="15">
        <f>2*90000000</f>
        <v>180000000</v>
      </c>
      <c r="J88" s="7" t="s">
        <v>540</v>
      </c>
      <c r="K88" s="40" t="s">
        <v>624</v>
      </c>
      <c r="L88" s="3"/>
    </row>
    <row r="89" spans="1:12" s="2" customFormat="1">
      <c r="A89" s="7"/>
      <c r="B89" s="7">
        <v>9</v>
      </c>
      <c r="C89" s="8" t="s">
        <v>625</v>
      </c>
      <c r="D89" s="7"/>
      <c r="E89" s="7"/>
      <c r="F89" s="7"/>
      <c r="G89" s="7"/>
      <c r="H89" s="7"/>
      <c r="I89" s="15">
        <f>65000000*3</f>
        <v>195000000</v>
      </c>
      <c r="J89" s="7" t="s">
        <v>540</v>
      </c>
      <c r="K89" s="40" t="s">
        <v>626</v>
      </c>
      <c r="L89" s="3"/>
    </row>
    <row r="90" spans="1:12" s="2" customFormat="1">
      <c r="A90" s="7"/>
      <c r="B90" s="7">
        <v>10</v>
      </c>
      <c r="C90" s="8" t="s">
        <v>627</v>
      </c>
      <c r="D90" s="7"/>
      <c r="E90" s="7"/>
      <c r="F90" s="7"/>
      <c r="G90" s="7"/>
      <c r="H90" s="7"/>
      <c r="I90" s="15">
        <v>95000000</v>
      </c>
      <c r="J90" s="7" t="s">
        <v>540</v>
      </c>
      <c r="K90" s="40"/>
      <c r="L90" s="3"/>
    </row>
    <row r="91" spans="1:12" s="2" customFormat="1">
      <c r="A91" s="7"/>
      <c r="B91" s="7">
        <v>11</v>
      </c>
      <c r="C91" s="8" t="s">
        <v>628</v>
      </c>
      <c r="D91" s="7"/>
      <c r="E91" s="7"/>
      <c r="F91" s="7"/>
      <c r="G91" s="7"/>
      <c r="H91" s="7"/>
      <c r="I91" s="15">
        <v>180000000</v>
      </c>
      <c r="J91" s="7" t="s">
        <v>540</v>
      </c>
      <c r="K91" s="40" t="s">
        <v>629</v>
      </c>
      <c r="L91" s="3"/>
    </row>
    <row r="92" spans="1:12" s="2" customFormat="1">
      <c r="A92" s="7"/>
      <c r="B92" s="7">
        <v>12</v>
      </c>
      <c r="C92" s="8" t="s">
        <v>630</v>
      </c>
      <c r="D92" s="7"/>
      <c r="E92" s="7"/>
      <c r="F92" s="7"/>
      <c r="G92" s="7"/>
      <c r="H92" s="7"/>
      <c r="I92" s="15">
        <v>75000000</v>
      </c>
      <c r="J92" s="7" t="s">
        <v>540</v>
      </c>
      <c r="K92" s="40"/>
      <c r="L92" s="3"/>
    </row>
    <row r="93" spans="1:12" s="2" customFormat="1">
      <c r="A93" s="7"/>
      <c r="B93" s="7">
        <v>13</v>
      </c>
      <c r="C93" s="8" t="s">
        <v>631</v>
      </c>
      <c r="D93" s="7"/>
      <c r="E93" s="7"/>
      <c r="F93" s="7"/>
      <c r="G93" s="7"/>
      <c r="H93" s="7"/>
      <c r="I93" s="15">
        <v>85000000</v>
      </c>
      <c r="J93" s="7" t="s">
        <v>540</v>
      </c>
      <c r="K93" s="40"/>
      <c r="L93" s="3"/>
    </row>
    <row r="94" spans="1:12" s="2" customFormat="1">
      <c r="A94" s="7"/>
      <c r="B94" s="7">
        <v>14</v>
      </c>
      <c r="C94" s="8" t="s">
        <v>632</v>
      </c>
      <c r="D94" s="7"/>
      <c r="E94" s="7"/>
      <c r="F94" s="7"/>
      <c r="G94" s="7"/>
      <c r="H94" s="7"/>
      <c r="I94" s="15">
        <v>75000000</v>
      </c>
      <c r="J94" s="7" t="s">
        <v>540</v>
      </c>
      <c r="K94" s="40"/>
      <c r="L94" s="3"/>
    </row>
    <row r="95" spans="1:12" s="2" customFormat="1">
      <c r="A95" s="7"/>
      <c r="B95" s="7">
        <v>15</v>
      </c>
      <c r="C95" s="8" t="s">
        <v>633</v>
      </c>
      <c r="D95" s="7"/>
      <c r="E95" s="7"/>
      <c r="F95" s="7"/>
      <c r="G95" s="7"/>
      <c r="H95" s="7"/>
      <c r="I95" s="15">
        <v>13009750</v>
      </c>
      <c r="J95" s="7" t="s">
        <v>540</v>
      </c>
      <c r="K95" s="40"/>
      <c r="L95" s="3"/>
    </row>
    <row r="96" spans="1:12" s="2" customFormat="1">
      <c r="A96" s="7"/>
      <c r="B96" s="7"/>
      <c r="C96" s="8"/>
      <c r="D96" s="7"/>
      <c r="E96" s="7"/>
      <c r="F96" s="7"/>
      <c r="G96" s="7"/>
      <c r="H96" s="7"/>
      <c r="I96" s="15"/>
      <c r="J96" s="7"/>
      <c r="K96" s="40"/>
      <c r="L96" s="3"/>
    </row>
    <row r="97" spans="1:12" s="2" customFormat="1">
      <c r="A97" s="7" t="s">
        <v>634</v>
      </c>
      <c r="B97" s="7"/>
      <c r="C97" s="8" t="s">
        <v>635</v>
      </c>
      <c r="D97" s="7"/>
      <c r="E97" s="7"/>
      <c r="F97" s="7"/>
      <c r="G97" s="7"/>
      <c r="H97" s="7"/>
      <c r="I97" s="39">
        <f>SUM(I98:I104)</f>
        <v>636873200</v>
      </c>
      <c r="J97" s="7"/>
      <c r="K97" s="40"/>
      <c r="L97" s="3"/>
    </row>
    <row r="98" spans="1:12" s="2" customFormat="1">
      <c r="A98" s="7"/>
      <c r="B98" s="7">
        <v>1</v>
      </c>
      <c r="C98" s="8" t="s">
        <v>636</v>
      </c>
      <c r="D98" s="7"/>
      <c r="E98" s="7"/>
      <c r="F98" s="7"/>
      <c r="G98" s="7"/>
      <c r="H98" s="7">
        <v>2015</v>
      </c>
      <c r="I98" s="15">
        <v>96883500</v>
      </c>
      <c r="J98" s="7" t="s">
        <v>540</v>
      </c>
      <c r="K98" s="47"/>
      <c r="L98" s="48"/>
    </row>
    <row r="99" spans="1:12" s="2" customFormat="1">
      <c r="A99" s="7"/>
      <c r="B99" s="7">
        <v>2</v>
      </c>
      <c r="C99" s="8" t="s">
        <v>637</v>
      </c>
      <c r="D99" s="7"/>
      <c r="E99" s="7"/>
      <c r="F99" s="7"/>
      <c r="G99" s="7"/>
      <c r="H99" s="7">
        <v>2016</v>
      </c>
      <c r="I99" s="15">
        <v>34685200</v>
      </c>
      <c r="J99" s="7" t="s">
        <v>540</v>
      </c>
      <c r="K99" s="45"/>
      <c r="L99" s="49"/>
    </row>
    <row r="100" spans="1:12" s="2" customFormat="1">
      <c r="A100" s="7"/>
      <c r="B100" s="7">
        <v>3</v>
      </c>
      <c r="C100" s="8" t="s">
        <v>638</v>
      </c>
      <c r="D100" s="7"/>
      <c r="E100" s="7"/>
      <c r="F100" s="7"/>
      <c r="G100" s="7"/>
      <c r="H100" s="7">
        <v>2016</v>
      </c>
      <c r="I100" s="15">
        <v>92265500</v>
      </c>
      <c r="J100" s="7" t="s">
        <v>540</v>
      </c>
      <c r="K100" s="45"/>
      <c r="L100" s="48"/>
    </row>
    <row r="101" spans="1:12" s="2" customFormat="1">
      <c r="A101" s="7"/>
      <c r="B101" s="7">
        <v>4</v>
      </c>
      <c r="C101" s="8" t="s">
        <v>639</v>
      </c>
      <c r="D101" s="7"/>
      <c r="E101" s="7"/>
      <c r="F101" s="7"/>
      <c r="G101" s="7"/>
      <c r="H101" s="7">
        <v>2019</v>
      </c>
      <c r="I101" s="15">
        <f>85415000+5000000</f>
        <v>90415000</v>
      </c>
      <c r="J101" s="7" t="s">
        <v>540</v>
      </c>
      <c r="K101" s="45"/>
      <c r="L101" s="48"/>
    </row>
    <row r="102" spans="1:12" s="2" customFormat="1">
      <c r="A102" s="7"/>
      <c r="B102" s="7">
        <v>5</v>
      </c>
      <c r="C102" s="8" t="s">
        <v>639</v>
      </c>
      <c r="D102" s="7"/>
      <c r="E102" s="7"/>
      <c r="F102" s="7"/>
      <c r="G102" s="7"/>
      <c r="H102" s="7">
        <v>2019</v>
      </c>
      <c r="I102" s="15">
        <v>63460000</v>
      </c>
      <c r="J102" s="7" t="s">
        <v>540</v>
      </c>
      <c r="K102" s="45"/>
      <c r="L102" s="28"/>
    </row>
    <row r="103" spans="1:12" s="2" customFormat="1">
      <c r="A103" s="7"/>
      <c r="B103" s="7">
        <v>6</v>
      </c>
      <c r="C103" s="8" t="s">
        <v>640</v>
      </c>
      <c r="D103" s="7"/>
      <c r="E103" s="7"/>
      <c r="F103" s="7"/>
      <c r="G103" s="7"/>
      <c r="H103" s="7">
        <v>2019</v>
      </c>
      <c r="I103" s="15">
        <v>137181000</v>
      </c>
      <c r="J103" s="7" t="s">
        <v>540</v>
      </c>
      <c r="K103" s="45"/>
      <c r="L103" s="48"/>
    </row>
    <row r="104" spans="1:12" s="2" customFormat="1">
      <c r="A104" s="7"/>
      <c r="B104" s="7">
        <v>7</v>
      </c>
      <c r="C104" s="8" t="s">
        <v>641</v>
      </c>
      <c r="D104" s="7"/>
      <c r="E104" s="7"/>
      <c r="F104" s="7"/>
      <c r="G104" s="7"/>
      <c r="H104" s="28">
        <v>2019</v>
      </c>
      <c r="I104" s="15">
        <v>121983000</v>
      </c>
      <c r="J104" s="7" t="s">
        <v>540</v>
      </c>
      <c r="K104" s="45"/>
      <c r="L104" s="3"/>
    </row>
    <row r="105" spans="1:12" s="2" customFormat="1">
      <c r="A105" s="7"/>
      <c r="B105" s="7"/>
      <c r="C105" s="8"/>
      <c r="D105" s="7"/>
      <c r="E105" s="7"/>
      <c r="F105" s="7"/>
      <c r="G105" s="7"/>
      <c r="H105" s="7"/>
      <c r="I105" s="15"/>
      <c r="J105" s="7"/>
      <c r="K105" s="47"/>
      <c r="L105" s="3" t="s">
        <v>642</v>
      </c>
    </row>
    <row r="106" spans="1:12" s="2" customFormat="1">
      <c r="A106" s="7" t="s">
        <v>643</v>
      </c>
      <c r="B106" s="7"/>
      <c r="C106" s="8" t="s">
        <v>644</v>
      </c>
      <c r="D106" s="7"/>
      <c r="E106" s="7"/>
      <c r="F106" s="7"/>
      <c r="G106" s="7"/>
      <c r="H106" s="7"/>
      <c r="I106" s="15"/>
      <c r="J106" s="7"/>
      <c r="K106" s="40">
        <v>2015</v>
      </c>
      <c r="L106" s="43">
        <v>268856100</v>
      </c>
    </row>
    <row r="107" spans="1:12" s="2" customFormat="1">
      <c r="A107" s="7"/>
      <c r="B107" s="7"/>
      <c r="C107" s="8"/>
      <c r="D107" s="7"/>
      <c r="E107" s="7"/>
      <c r="F107" s="7"/>
      <c r="G107" s="7"/>
      <c r="H107" s="7"/>
      <c r="I107" s="15"/>
      <c r="J107" s="7"/>
      <c r="K107" s="40">
        <v>2017</v>
      </c>
      <c r="L107" s="50">
        <v>383477500</v>
      </c>
    </row>
    <row r="108" spans="1:12" s="2" customFormat="1">
      <c r="A108" s="7" t="s">
        <v>645</v>
      </c>
      <c r="B108" s="7"/>
      <c r="C108" s="8" t="s">
        <v>646</v>
      </c>
      <c r="D108" s="7"/>
      <c r="E108" s="7"/>
      <c r="F108" s="7"/>
      <c r="G108" s="7"/>
      <c r="H108" s="7"/>
      <c r="I108" s="39">
        <f>SUM(I109:I127)</f>
        <v>1843226000</v>
      </c>
      <c r="J108" s="7"/>
      <c r="K108" s="40">
        <v>2018</v>
      </c>
      <c r="L108" s="50">
        <v>651066800</v>
      </c>
    </row>
    <row r="109" spans="1:12" s="2" customFormat="1">
      <c r="A109" s="7"/>
      <c r="B109" s="7">
        <v>1</v>
      </c>
      <c r="C109" s="8" t="s">
        <v>647</v>
      </c>
      <c r="D109" s="7"/>
      <c r="E109" s="7"/>
      <c r="F109" s="7"/>
      <c r="G109" s="7"/>
      <c r="H109" s="7">
        <v>2015</v>
      </c>
      <c r="I109" s="15">
        <v>75063600</v>
      </c>
      <c r="J109" s="7" t="s">
        <v>540</v>
      </c>
      <c r="K109" s="40">
        <v>2019</v>
      </c>
      <c r="L109" s="50">
        <v>561577500</v>
      </c>
    </row>
    <row r="110" spans="1:12" s="2" customFormat="1">
      <c r="A110" s="7"/>
      <c r="B110" s="7">
        <v>2</v>
      </c>
      <c r="C110" s="8" t="s">
        <v>648</v>
      </c>
      <c r="D110" s="7"/>
      <c r="E110" s="7"/>
      <c r="F110" s="7"/>
      <c r="G110" s="7"/>
      <c r="H110" s="7">
        <v>2015</v>
      </c>
      <c r="I110" s="15">
        <v>96909000</v>
      </c>
      <c r="J110" s="7"/>
      <c r="K110" s="7"/>
      <c r="L110" s="3"/>
    </row>
    <row r="111" spans="1:12" s="2" customFormat="1">
      <c r="A111" s="7"/>
      <c r="B111" s="7">
        <v>3</v>
      </c>
      <c r="C111" s="8" t="s">
        <v>649</v>
      </c>
      <c r="D111" s="7"/>
      <c r="E111" s="7"/>
      <c r="F111" s="7"/>
      <c r="G111" s="7"/>
      <c r="H111" s="7">
        <v>2016</v>
      </c>
      <c r="I111" s="15">
        <v>96636500</v>
      </c>
      <c r="J111" s="7" t="s">
        <v>540</v>
      </c>
      <c r="K111" s="7"/>
      <c r="L111" s="3"/>
    </row>
    <row r="112" spans="1:12" s="2" customFormat="1">
      <c r="A112" s="7"/>
      <c r="B112" s="7">
        <v>4</v>
      </c>
      <c r="C112" s="8" t="s">
        <v>650</v>
      </c>
      <c r="D112" s="7"/>
      <c r="E112" s="7"/>
      <c r="F112" s="7"/>
      <c r="G112" s="7"/>
      <c r="H112" s="7">
        <v>2016</v>
      </c>
      <c r="I112" s="15">
        <v>88170500</v>
      </c>
      <c r="J112" s="7" t="s">
        <v>540</v>
      </c>
      <c r="K112" s="7"/>
      <c r="L112" s="3"/>
    </row>
    <row r="113" spans="1:12" s="2" customFormat="1">
      <c r="A113" s="7"/>
      <c r="B113" s="7">
        <v>5</v>
      </c>
      <c r="C113" s="8" t="s">
        <v>651</v>
      </c>
      <c r="D113" s="7"/>
      <c r="E113" s="7"/>
      <c r="F113" s="7"/>
      <c r="G113" s="7"/>
      <c r="H113" s="7">
        <v>2016</v>
      </c>
      <c r="I113" s="15">
        <v>104390000</v>
      </c>
      <c r="J113" s="7" t="s">
        <v>540</v>
      </c>
      <c r="K113" s="7"/>
      <c r="L113" s="3"/>
    </row>
    <row r="114" spans="1:12" s="2" customFormat="1">
      <c r="A114" s="7"/>
      <c r="B114" s="7">
        <v>6</v>
      </c>
      <c r="C114" s="8" t="s">
        <v>652</v>
      </c>
      <c r="D114" s="7"/>
      <c r="E114" s="7"/>
      <c r="F114" s="7"/>
      <c r="G114" s="7"/>
      <c r="H114" s="7">
        <v>2016</v>
      </c>
      <c r="I114" s="15">
        <v>93422500</v>
      </c>
      <c r="J114" s="7" t="s">
        <v>540</v>
      </c>
      <c r="K114" s="7"/>
      <c r="L114" s="3"/>
    </row>
    <row r="115" spans="1:12" s="2" customFormat="1">
      <c r="A115" s="7"/>
      <c r="B115" s="7">
        <v>7</v>
      </c>
      <c r="C115" s="8" t="s">
        <v>653</v>
      </c>
      <c r="D115" s="7"/>
      <c r="E115" s="7"/>
      <c r="F115" s="7"/>
      <c r="G115" s="7"/>
      <c r="H115" s="7">
        <v>2016</v>
      </c>
      <c r="I115" s="15">
        <v>63407000</v>
      </c>
      <c r="J115" s="7" t="s">
        <v>540</v>
      </c>
      <c r="K115" s="7"/>
      <c r="L115" s="3"/>
    </row>
    <row r="116" spans="1:12" s="2" customFormat="1">
      <c r="A116" s="7"/>
      <c r="B116" s="7">
        <v>8</v>
      </c>
      <c r="C116" s="29" t="s">
        <v>654</v>
      </c>
      <c r="D116" s="28"/>
      <c r="E116" s="28"/>
      <c r="F116" s="28"/>
      <c r="G116" s="28"/>
      <c r="H116" s="28">
        <v>2017</v>
      </c>
      <c r="I116" s="51">
        <f>98165000+18088120</f>
        <v>116253120</v>
      </c>
      <c r="J116" s="28" t="s">
        <v>540</v>
      </c>
      <c r="K116" s="7"/>
      <c r="L116" s="3"/>
    </row>
    <row r="117" spans="1:12" s="2" customFormat="1">
      <c r="A117" s="7"/>
      <c r="B117" s="7">
        <v>9</v>
      </c>
      <c r="C117" s="8" t="s">
        <v>655</v>
      </c>
      <c r="D117" s="7"/>
      <c r="E117" s="7"/>
      <c r="F117" s="7"/>
      <c r="G117" s="7"/>
      <c r="H117" s="28">
        <v>2017</v>
      </c>
      <c r="I117" s="15">
        <f>96825000+18088120</f>
        <v>114913120</v>
      </c>
      <c r="J117" s="7" t="s">
        <v>540</v>
      </c>
      <c r="K117" s="7"/>
      <c r="L117" s="3"/>
    </row>
    <row r="118" spans="1:12" s="2" customFormat="1">
      <c r="A118" s="7"/>
      <c r="B118" s="7">
        <v>10</v>
      </c>
      <c r="C118" s="8" t="s">
        <v>651</v>
      </c>
      <c r="D118" s="7"/>
      <c r="E118" s="7"/>
      <c r="F118" s="7"/>
      <c r="G118" s="7"/>
      <c r="H118" s="28">
        <v>2017</v>
      </c>
      <c r="I118" s="15">
        <f>93766000+18088120</f>
        <v>111854120</v>
      </c>
      <c r="J118" s="7" t="s">
        <v>540</v>
      </c>
      <c r="K118" s="7"/>
      <c r="L118" s="3"/>
    </row>
    <row r="119" spans="1:12" s="2" customFormat="1">
      <c r="A119" s="7"/>
      <c r="B119" s="7">
        <v>11</v>
      </c>
      <c r="C119" s="8" t="s">
        <v>652</v>
      </c>
      <c r="D119" s="7"/>
      <c r="E119" s="7"/>
      <c r="F119" s="7"/>
      <c r="G119" s="7"/>
      <c r="H119" s="28">
        <v>2017</v>
      </c>
      <c r="I119" s="15">
        <f>94721500+18088120</f>
        <v>112809620</v>
      </c>
      <c r="J119" s="7" t="s">
        <v>540</v>
      </c>
      <c r="K119" s="7"/>
      <c r="L119" s="3"/>
    </row>
    <row r="120" spans="1:12" s="2" customFormat="1">
      <c r="A120" s="7"/>
      <c r="B120" s="7">
        <v>12</v>
      </c>
      <c r="C120" s="8" t="s">
        <v>656</v>
      </c>
      <c r="D120" s="7"/>
      <c r="E120" s="7"/>
      <c r="F120" s="7"/>
      <c r="G120" s="7"/>
      <c r="H120" s="7">
        <v>2018</v>
      </c>
      <c r="I120" s="15">
        <f>98694000+18088120</f>
        <v>116782120</v>
      </c>
      <c r="J120" s="7" t="s">
        <v>540</v>
      </c>
      <c r="K120" s="7"/>
      <c r="L120" s="3"/>
    </row>
    <row r="121" spans="1:12" s="2" customFormat="1">
      <c r="A121" s="7"/>
      <c r="B121" s="7">
        <v>13</v>
      </c>
      <c r="C121" s="8" t="s">
        <v>657</v>
      </c>
      <c r="D121" s="7"/>
      <c r="E121" s="7"/>
      <c r="F121" s="7"/>
      <c r="G121" s="7"/>
      <c r="H121" s="7">
        <v>2018</v>
      </c>
      <c r="I121" s="15">
        <v>103890200</v>
      </c>
      <c r="J121" s="7" t="s">
        <v>540</v>
      </c>
      <c r="K121" s="7"/>
      <c r="L121" s="3"/>
    </row>
    <row r="122" spans="1:12" s="2" customFormat="1">
      <c r="A122" s="7"/>
      <c r="B122" s="7">
        <v>14</v>
      </c>
      <c r="C122" s="8" t="s">
        <v>658</v>
      </c>
      <c r="D122" s="7"/>
      <c r="E122" s="7"/>
      <c r="F122" s="7"/>
      <c r="G122" s="7"/>
      <c r="H122" s="7">
        <v>2018</v>
      </c>
      <c r="I122" s="15">
        <v>85770000</v>
      </c>
      <c r="J122" s="7" t="s">
        <v>540</v>
      </c>
      <c r="K122" s="7"/>
      <c r="L122" s="3"/>
    </row>
    <row r="123" spans="1:12" s="2" customFormat="1">
      <c r="A123" s="7"/>
      <c r="B123" s="7">
        <v>15</v>
      </c>
      <c r="C123" s="8" t="s">
        <v>652</v>
      </c>
      <c r="D123" s="7"/>
      <c r="E123" s="7"/>
      <c r="F123" s="7"/>
      <c r="G123" s="7"/>
      <c r="H123" s="7">
        <v>2018</v>
      </c>
      <c r="I123" s="15">
        <v>75069100</v>
      </c>
      <c r="J123" s="7" t="s">
        <v>541</v>
      </c>
      <c r="K123" s="7"/>
      <c r="L123" s="3"/>
    </row>
    <row r="124" spans="1:12" s="2" customFormat="1">
      <c r="A124" s="7"/>
      <c r="B124" s="7">
        <v>16</v>
      </c>
      <c r="C124" s="8" t="s">
        <v>655</v>
      </c>
      <c r="D124" s="7"/>
      <c r="E124" s="7"/>
      <c r="F124" s="7"/>
      <c r="G124" s="7"/>
      <c r="H124" s="7">
        <v>2018</v>
      </c>
      <c r="I124" s="15">
        <f>105190400+5000000</f>
        <v>110190400</v>
      </c>
      <c r="J124" s="7" t="s">
        <v>540</v>
      </c>
      <c r="K124" s="7"/>
      <c r="L124" s="3"/>
    </row>
    <row r="125" spans="1:12" s="2" customFormat="1">
      <c r="A125" s="7"/>
      <c r="B125" s="7">
        <v>17</v>
      </c>
      <c r="C125" s="8" t="s">
        <v>659</v>
      </c>
      <c r="D125" s="7"/>
      <c r="E125" s="7"/>
      <c r="F125" s="7"/>
      <c r="G125" s="7"/>
      <c r="H125" s="7">
        <v>2018</v>
      </c>
      <c r="I125" s="15">
        <v>87038100</v>
      </c>
      <c r="J125" s="7" t="s">
        <v>540</v>
      </c>
      <c r="K125" s="7"/>
      <c r="L125" s="3"/>
    </row>
    <row r="126" spans="1:12" s="2" customFormat="1">
      <c r="A126" s="7"/>
      <c r="B126" s="7">
        <v>18</v>
      </c>
      <c r="C126" s="29" t="s">
        <v>660</v>
      </c>
      <c r="D126" s="28"/>
      <c r="E126" s="28"/>
      <c r="F126" s="28"/>
      <c r="G126" s="28"/>
      <c r="H126" s="28">
        <v>2019</v>
      </c>
      <c r="I126" s="51">
        <v>102437000</v>
      </c>
      <c r="J126" s="28" t="s">
        <v>540</v>
      </c>
      <c r="K126" s="7"/>
      <c r="L126" s="3"/>
    </row>
    <row r="127" spans="1:12" s="2" customFormat="1">
      <c r="A127" s="7"/>
      <c r="B127" s="7">
        <v>19</v>
      </c>
      <c r="C127" s="8" t="s">
        <v>661</v>
      </c>
      <c r="D127" s="7"/>
      <c r="E127" s="7"/>
      <c r="F127" s="7"/>
      <c r="G127" s="7"/>
      <c r="H127" s="28">
        <v>2019</v>
      </c>
      <c r="I127" s="15">
        <v>88220000</v>
      </c>
      <c r="J127" s="7" t="s">
        <v>540</v>
      </c>
      <c r="K127" s="7"/>
      <c r="L127" s="3"/>
    </row>
    <row r="128" spans="1:12" s="2" customFormat="1">
      <c r="A128" s="7"/>
      <c r="B128" s="7"/>
      <c r="C128" s="8"/>
      <c r="D128" s="7"/>
      <c r="E128" s="7"/>
      <c r="F128" s="7"/>
      <c r="G128" s="7"/>
      <c r="H128" s="7"/>
      <c r="I128" s="7"/>
      <c r="J128" s="7"/>
      <c r="K128" s="7"/>
      <c r="L128" s="3"/>
    </row>
    <row r="129" spans="1:12" s="2" customFormat="1">
      <c r="A129" s="7" t="s">
        <v>662</v>
      </c>
      <c r="B129" s="7"/>
      <c r="C129" s="8" t="s">
        <v>663</v>
      </c>
      <c r="D129" s="7"/>
      <c r="E129" s="7"/>
      <c r="F129" s="7"/>
      <c r="G129" s="7"/>
      <c r="H129" s="7"/>
      <c r="I129" s="52">
        <f>SUM(I130:I131)</f>
        <v>25000000</v>
      </c>
      <c r="J129" s="7"/>
      <c r="K129" s="7"/>
      <c r="L129" s="3"/>
    </row>
    <row r="130" spans="1:12" s="2" customFormat="1">
      <c r="A130" s="7"/>
      <c r="B130" s="7">
        <v>1</v>
      </c>
      <c r="C130" s="8" t="s">
        <v>664</v>
      </c>
      <c r="D130" s="7"/>
      <c r="E130" s="7"/>
      <c r="F130" s="7"/>
      <c r="G130" s="7"/>
      <c r="H130" s="7">
        <v>2019</v>
      </c>
      <c r="I130" s="53">
        <v>25000000</v>
      </c>
      <c r="J130" s="7" t="s">
        <v>540</v>
      </c>
      <c r="K130" s="8"/>
      <c r="L130" s="3"/>
    </row>
    <row r="131" spans="1:12" s="2" customFormat="1">
      <c r="A131" s="7"/>
      <c r="B131" s="7">
        <v>2</v>
      </c>
      <c r="C131" s="8" t="s">
        <v>665</v>
      </c>
      <c r="D131" s="7"/>
      <c r="E131" s="7"/>
      <c r="F131" s="7"/>
      <c r="G131" s="7"/>
      <c r="H131" s="7">
        <v>2018</v>
      </c>
      <c r="I131" s="3"/>
      <c r="J131" s="7" t="s">
        <v>593</v>
      </c>
      <c r="K131" s="53" t="s">
        <v>666</v>
      </c>
      <c r="L131" s="3"/>
    </row>
    <row r="132" spans="1:12" s="2" customFormat="1">
      <c r="A132" s="7"/>
      <c r="B132" s="7"/>
      <c r="C132" s="8"/>
      <c r="D132" s="7"/>
      <c r="E132" s="7"/>
      <c r="F132" s="7"/>
      <c r="G132" s="7"/>
      <c r="H132" s="7"/>
      <c r="I132" s="53"/>
      <c r="J132" s="7"/>
      <c r="K132" s="7"/>
      <c r="L132" s="3"/>
    </row>
    <row r="133" spans="1:12" s="2" customFormat="1">
      <c r="A133" s="7" t="s">
        <v>667</v>
      </c>
      <c r="B133" s="7"/>
      <c r="C133" s="8" t="s">
        <v>668</v>
      </c>
      <c r="D133" s="7"/>
      <c r="E133" s="7"/>
      <c r="F133" s="7"/>
      <c r="G133" s="7"/>
      <c r="H133" s="7"/>
      <c r="I133" s="52">
        <f>SUM(I134)</f>
        <v>48056500</v>
      </c>
      <c r="J133" s="7"/>
      <c r="K133" s="7"/>
      <c r="L133" s="3"/>
    </row>
    <row r="134" spans="1:12" s="2" customFormat="1">
      <c r="A134" s="7"/>
      <c r="B134" s="7"/>
      <c r="C134" s="8" t="s">
        <v>669</v>
      </c>
      <c r="D134" s="7"/>
      <c r="E134" s="7"/>
      <c r="F134" s="7"/>
      <c r="G134" s="7"/>
      <c r="H134" s="28">
        <v>2019</v>
      </c>
      <c r="I134" s="15">
        <f>27196000+20860500</f>
        <v>48056500</v>
      </c>
      <c r="J134" s="7" t="s">
        <v>540</v>
      </c>
      <c r="K134" s="7"/>
      <c r="L134" s="3"/>
    </row>
    <row r="135" spans="1:12" s="2" customFormat="1">
      <c r="A135" s="7"/>
      <c r="B135" s="7"/>
      <c r="C135" s="8"/>
      <c r="D135" s="7"/>
      <c r="E135" s="7"/>
      <c r="F135" s="7"/>
      <c r="G135" s="7"/>
      <c r="H135" s="7"/>
      <c r="I135" s="53"/>
      <c r="J135" s="7"/>
      <c r="K135" s="7"/>
      <c r="L135" s="3"/>
    </row>
    <row r="136" spans="1:12" s="2" customFormat="1">
      <c r="A136" s="7" t="s">
        <v>670</v>
      </c>
      <c r="B136" s="7"/>
      <c r="C136" s="8" t="s">
        <v>454</v>
      </c>
      <c r="D136" s="7"/>
      <c r="E136" s="7"/>
      <c r="F136" s="7"/>
      <c r="G136" s="7"/>
      <c r="H136" s="7"/>
      <c r="I136" s="53"/>
      <c r="J136" s="7"/>
      <c r="K136" s="7"/>
      <c r="L136" s="3"/>
    </row>
    <row r="137" spans="1:12" s="2" customFormat="1">
      <c r="A137" s="7"/>
      <c r="B137" s="7"/>
      <c r="C137" s="7"/>
      <c r="D137" s="7"/>
      <c r="E137" s="7"/>
      <c r="F137" s="7"/>
      <c r="G137" s="7"/>
      <c r="H137" s="7"/>
      <c r="I137" s="53"/>
      <c r="J137" s="7"/>
      <c r="K137" s="7"/>
      <c r="L137" s="3"/>
    </row>
    <row r="138" spans="1:12" s="2" customFormat="1">
      <c r="A138" s="7"/>
      <c r="B138" s="7"/>
      <c r="C138" s="7" t="s">
        <v>671</v>
      </c>
      <c r="D138" s="7"/>
      <c r="E138" s="7"/>
      <c r="F138" s="7"/>
      <c r="G138" s="7"/>
      <c r="H138" s="7"/>
      <c r="I138" s="54">
        <f>I8+I77+I80+I97+I108+I129+I133+I136</f>
        <v>4459204700</v>
      </c>
      <c r="J138" s="7"/>
      <c r="K138" s="7"/>
      <c r="L138" s="3"/>
    </row>
    <row r="139" spans="1:12" s="2" customFormat="1">
      <c r="A139" s="3" t="s">
        <v>672</v>
      </c>
      <c r="B139" s="3"/>
      <c r="C139" s="3"/>
      <c r="D139" s="3"/>
      <c r="E139" s="3"/>
      <c r="F139" s="3"/>
      <c r="G139" s="3"/>
      <c r="H139" s="3"/>
      <c r="I139" s="13"/>
      <c r="J139" s="3"/>
      <c r="K139" s="3"/>
      <c r="L139" s="3"/>
    </row>
  </sheetData>
  <mergeCells count="10">
    <mergeCell ref="A1:K1"/>
    <mergeCell ref="A2:K2"/>
    <mergeCell ref="A3:K3"/>
    <mergeCell ref="D5:F5"/>
    <mergeCell ref="G5:G6"/>
    <mergeCell ref="H5:H6"/>
    <mergeCell ref="I5:I6"/>
    <mergeCell ref="J5:J6"/>
    <mergeCell ref="K5:K6"/>
    <mergeCell ref="A5:B6"/>
  </mergeCells>
  <pageMargins left="0.7" right="0.7" top="0.75" bottom="0.75" header="0.3" footer="0.3"/>
  <pageSetup scale="80" orientation="landscape" horizontalDpi="360" verticalDpi="360"/>
  <colBreaks count="1" manualBreakCount="1">
    <brk id="1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LAP.Kegiatan (2)</vt:lpstr>
      <vt:lpstr>LAP.Kegiatan</vt:lpstr>
      <vt:lpstr>LAP.Realisasi</vt:lpstr>
      <vt:lpstr>CALK</vt:lpstr>
      <vt:lpstr>daftar isi</vt:lpstr>
      <vt:lpstr>SEKTORAL</vt:lpstr>
      <vt:lpstr>ASET</vt:lpstr>
      <vt:lpstr>SEKTORAL!Print_Area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2020-03-16T20:42:11Z</cp:lastPrinted>
  <dcterms:created xsi:type="dcterms:W3CDTF">2020-01-25T04:08:00Z</dcterms:created>
  <dcterms:modified xsi:type="dcterms:W3CDTF">2020-03-17T01:11:44Z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1033-11.2.0.9150</vt:lpwstr>
  </property>
</Properties>
</file>